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tddenver.sharepoint.com/sites/TODSquad/Shared Documents/Property Data/Old TOD Database/"/>
    </mc:Choice>
  </mc:AlternateContent>
  <xr:revisionPtr revIDLastSave="592" documentId="13_ncr:1_{2D53A635-2A44-4FD0-9C97-DED7189EC70A}" xr6:coauthVersionLast="47" xr6:coauthVersionMax="47" xr10:uidLastSave="{F31D15A6-CECA-45EB-93D5-044C765DCC08}"/>
  <bookViews>
    <workbookView xWindow="28680" yWindow="-120" windowWidth="29040" windowHeight="15840" tabRatio="743" xr2:uid="{00000000-000D-0000-FFFF-FFFF00000000}"/>
  </bookViews>
  <sheets>
    <sheet name="Metadata" sheetId="17" r:id="rId1"/>
    <sheet name="Records" sheetId="19" r:id="rId2"/>
    <sheet name="Summary Pivot Table" sheetId="20" r:id="rId3"/>
    <sheet name="Header Crosswalk" sheetId="18" r:id="rId4"/>
  </sheets>
  <definedNames>
    <definedName name="_xlnm._FilterDatabase" localSheetId="1">Records!$A$1:$AM$390</definedName>
  </definedNames>
  <calcPr calcId="191029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64" i="19" l="1"/>
  <c r="Z464" i="19"/>
  <c r="J464" i="19"/>
  <c r="G464" i="19"/>
  <c r="AH463" i="19"/>
  <c r="Z463" i="19"/>
  <c r="J463" i="19"/>
  <c r="G463" i="19"/>
  <c r="AH462" i="19"/>
  <c r="Z462" i="19"/>
  <c r="J462" i="19"/>
  <c r="G462" i="19"/>
  <c r="AH461" i="19"/>
  <c r="Z461" i="19"/>
  <c r="J461" i="19"/>
  <c r="G461" i="19"/>
  <c r="AH460" i="19"/>
  <c r="Z460" i="19"/>
  <c r="J460" i="19"/>
  <c r="G460" i="19"/>
  <c r="AH459" i="19"/>
  <c r="Z459" i="19"/>
  <c r="J459" i="19"/>
  <c r="G459" i="19"/>
  <c r="AH458" i="19"/>
  <c r="Z458" i="19"/>
  <c r="J458" i="19"/>
  <c r="G458" i="19"/>
  <c r="AH457" i="19"/>
  <c r="Z457" i="19"/>
  <c r="J457" i="19"/>
  <c r="G457" i="19"/>
  <c r="AH456" i="19"/>
  <c r="Z456" i="19"/>
  <c r="J456" i="19"/>
  <c r="G456" i="19"/>
  <c r="AH455" i="19"/>
  <c r="Z455" i="19"/>
  <c r="J455" i="19"/>
  <c r="G455" i="19"/>
  <c r="AH454" i="19"/>
  <c r="Z454" i="19"/>
  <c r="J454" i="19"/>
  <c r="G454" i="19"/>
  <c r="AH453" i="19"/>
  <c r="Z453" i="19"/>
  <c r="J453" i="19"/>
  <c r="G453" i="19"/>
  <c r="AH452" i="19"/>
  <c r="Z452" i="19"/>
  <c r="J452" i="19"/>
  <c r="G452" i="19"/>
  <c r="AH451" i="19"/>
  <c r="Z451" i="19"/>
  <c r="J451" i="19"/>
  <c r="G451" i="19"/>
  <c r="AH450" i="19"/>
  <c r="Z450" i="19"/>
  <c r="J450" i="19"/>
  <c r="G450" i="19"/>
  <c r="AH449" i="19"/>
  <c r="Z449" i="19"/>
  <c r="J449" i="19"/>
  <c r="G449" i="19"/>
  <c r="AH448" i="19"/>
  <c r="Z448" i="19"/>
  <c r="J448" i="19"/>
  <c r="G448" i="19"/>
  <c r="AH447" i="19"/>
  <c r="Z447" i="19"/>
  <c r="J447" i="19"/>
  <c r="G447" i="19"/>
  <c r="AH446" i="19"/>
  <c r="Z446" i="19"/>
  <c r="J446" i="19"/>
  <c r="G446" i="19"/>
  <c r="AH445" i="19"/>
  <c r="Z445" i="19"/>
  <c r="J445" i="19"/>
  <c r="G445" i="19"/>
  <c r="AH444" i="19"/>
  <c r="Z444" i="19"/>
  <c r="J444" i="19"/>
  <c r="G444" i="19"/>
  <c r="AH443" i="19"/>
  <c r="Z443" i="19"/>
  <c r="J443" i="19"/>
  <c r="G443" i="19"/>
  <c r="AH442" i="19"/>
  <c r="Z442" i="19"/>
  <c r="J442" i="19"/>
  <c r="G442" i="19"/>
  <c r="AH441" i="19"/>
  <c r="Z441" i="19"/>
  <c r="J441" i="19"/>
  <c r="G441" i="19"/>
  <c r="AH440" i="19"/>
  <c r="Z440" i="19"/>
  <c r="J440" i="19"/>
  <c r="G440" i="19"/>
  <c r="AH439" i="19"/>
  <c r="Z439" i="19"/>
  <c r="J439" i="19"/>
  <c r="G439" i="19"/>
  <c r="AH438" i="19"/>
  <c r="Z438" i="19"/>
  <c r="J438" i="19"/>
  <c r="G438" i="19"/>
  <c r="AH437" i="19"/>
  <c r="Z437" i="19"/>
  <c r="J437" i="19"/>
  <c r="G437" i="19"/>
  <c r="AH436" i="19"/>
  <c r="Z436" i="19"/>
  <c r="J436" i="19"/>
  <c r="G436" i="19"/>
  <c r="AH435" i="19"/>
  <c r="Z435" i="19"/>
  <c r="J435" i="19"/>
  <c r="G435" i="19"/>
  <c r="AH434" i="19"/>
  <c r="Z434" i="19"/>
  <c r="J434" i="19"/>
  <c r="G434" i="19"/>
  <c r="AH433" i="19"/>
  <c r="Z433" i="19"/>
  <c r="J433" i="19"/>
  <c r="G433" i="19"/>
  <c r="AH432" i="19"/>
  <c r="Z432" i="19"/>
  <c r="J432" i="19"/>
  <c r="G432" i="19"/>
  <c r="AH431" i="19"/>
  <c r="Z431" i="19"/>
  <c r="J431" i="19"/>
  <c r="G431" i="19"/>
  <c r="AH430" i="19"/>
  <c r="Z430" i="19"/>
  <c r="J430" i="19"/>
  <c r="G430" i="19"/>
  <c r="AH429" i="19"/>
  <c r="Z429" i="19"/>
  <c r="J429" i="19"/>
  <c r="G429" i="19"/>
  <c r="AH428" i="19"/>
  <c r="Z428" i="19"/>
  <c r="J428" i="19"/>
  <c r="G428" i="19"/>
  <c r="AH427" i="19"/>
  <c r="Z427" i="19"/>
  <c r="J427" i="19"/>
  <c r="G427" i="19"/>
  <c r="AH426" i="19"/>
  <c r="Z426" i="19"/>
  <c r="J426" i="19"/>
  <c r="G426" i="19"/>
  <c r="AH425" i="19"/>
  <c r="Z425" i="19"/>
  <c r="J425" i="19"/>
  <c r="G425" i="19"/>
  <c r="AH424" i="19"/>
  <c r="Z424" i="19"/>
  <c r="J424" i="19"/>
  <c r="G424" i="19"/>
  <c r="AH423" i="19"/>
  <c r="Z423" i="19"/>
  <c r="J423" i="19"/>
  <c r="G423" i="19"/>
  <c r="AH422" i="19"/>
  <c r="Z422" i="19"/>
  <c r="J422" i="19"/>
  <c r="G422" i="19"/>
  <c r="AH421" i="19"/>
  <c r="Z421" i="19"/>
  <c r="J421" i="19"/>
  <c r="G421" i="19"/>
  <c r="AH420" i="19"/>
  <c r="Z420" i="19"/>
  <c r="J420" i="19"/>
  <c r="G420" i="19"/>
  <c r="AH419" i="19"/>
  <c r="Z419" i="19"/>
  <c r="J419" i="19"/>
  <c r="G419" i="19"/>
  <c r="AH418" i="19"/>
  <c r="Z418" i="19"/>
  <c r="J418" i="19"/>
  <c r="G418" i="19"/>
  <c r="AH417" i="19"/>
  <c r="Z417" i="19"/>
  <c r="J417" i="19"/>
  <c r="G417" i="19"/>
  <c r="AH416" i="19"/>
  <c r="Z416" i="19"/>
  <c r="J416" i="19"/>
  <c r="G416" i="19"/>
  <c r="AH415" i="19"/>
  <c r="Z415" i="19"/>
  <c r="J415" i="19"/>
  <c r="G415" i="19"/>
  <c r="AH414" i="19"/>
  <c r="Z414" i="19"/>
  <c r="J414" i="19"/>
  <c r="G414" i="19"/>
  <c r="AH413" i="19"/>
  <c r="Z413" i="19"/>
  <c r="J413" i="19"/>
  <c r="G413" i="19"/>
  <c r="AH412" i="19"/>
  <c r="Z412" i="19"/>
  <c r="J412" i="19"/>
  <c r="G412" i="19"/>
  <c r="AH411" i="19"/>
  <c r="Z411" i="19"/>
  <c r="J411" i="19"/>
  <c r="G411" i="19"/>
  <c r="AH410" i="19"/>
  <c r="Z410" i="19"/>
  <c r="J410" i="19"/>
  <c r="G410" i="19"/>
  <c r="AH409" i="19"/>
  <c r="Z409" i="19"/>
  <c r="J409" i="19"/>
  <c r="G409" i="19"/>
  <c r="AH408" i="19"/>
  <c r="Z408" i="19"/>
  <c r="J408" i="19"/>
  <c r="G408" i="19"/>
  <c r="AH407" i="19"/>
  <c r="Z407" i="19"/>
  <c r="J407" i="19"/>
  <c r="G407" i="19"/>
  <c r="AH406" i="19"/>
  <c r="Z406" i="19"/>
  <c r="J406" i="19"/>
  <c r="G406" i="19"/>
  <c r="AH405" i="19"/>
  <c r="Z405" i="19"/>
  <c r="J405" i="19"/>
  <c r="G405" i="19"/>
  <c r="AH404" i="19"/>
  <c r="Z404" i="19"/>
  <c r="J404" i="19"/>
  <c r="G404" i="19"/>
  <c r="AH403" i="19"/>
  <c r="Z403" i="19"/>
  <c r="J403" i="19"/>
  <c r="G403" i="19"/>
  <c r="AH402" i="19"/>
  <c r="Z402" i="19"/>
  <c r="J402" i="19"/>
  <c r="G402" i="19"/>
  <c r="AH401" i="19"/>
  <c r="Z401" i="19"/>
  <c r="J401" i="19"/>
  <c r="G401" i="19"/>
  <c r="AH400" i="19"/>
  <c r="Z400" i="19"/>
  <c r="J400" i="19"/>
  <c r="G400" i="19"/>
  <c r="AH399" i="19"/>
  <c r="Z399" i="19"/>
  <c r="J399" i="19"/>
  <c r="G399" i="19"/>
  <c r="AH398" i="19"/>
  <c r="Z398" i="19"/>
  <c r="J398" i="19"/>
  <c r="G398" i="19"/>
  <c r="AH397" i="19"/>
  <c r="Z397" i="19"/>
  <c r="J397" i="19"/>
  <c r="G397" i="19"/>
  <c r="AH396" i="19"/>
  <c r="Z396" i="19"/>
  <c r="J396" i="19"/>
  <c r="G396" i="19"/>
  <c r="AH395" i="19"/>
  <c r="Z395" i="19"/>
  <c r="J395" i="19"/>
  <c r="G395" i="19"/>
  <c r="AH394" i="19"/>
  <c r="Z394" i="19"/>
  <c r="J394" i="19"/>
  <c r="G394" i="19"/>
  <c r="AH393" i="19"/>
  <c r="Z393" i="19"/>
  <c r="J393" i="19"/>
  <c r="G393" i="19"/>
  <c r="AH392" i="19"/>
  <c r="Z392" i="19"/>
  <c r="J392" i="19"/>
  <c r="G392" i="19"/>
  <c r="AH391" i="19"/>
  <c r="Z391" i="19"/>
  <c r="J391" i="19"/>
  <c r="G391" i="19"/>
  <c r="AH390" i="19"/>
  <c r="Z390" i="19"/>
  <c r="J390" i="19"/>
  <c r="G390" i="19"/>
  <c r="AH389" i="19"/>
  <c r="Z389" i="19"/>
  <c r="J389" i="19"/>
  <c r="G389" i="19"/>
  <c r="AH388" i="19"/>
  <c r="Z388" i="19"/>
  <c r="J388" i="19"/>
  <c r="G388" i="19"/>
  <c r="AH387" i="19"/>
  <c r="Z387" i="19"/>
  <c r="J387" i="19"/>
  <c r="G387" i="19"/>
  <c r="AH386" i="19"/>
  <c r="Z386" i="19"/>
  <c r="J386" i="19"/>
  <c r="G386" i="19"/>
  <c r="AH385" i="19"/>
  <c r="Z385" i="19"/>
  <c r="J385" i="19"/>
  <c r="G385" i="19"/>
  <c r="AH384" i="19"/>
  <c r="Z384" i="19"/>
  <c r="J384" i="19"/>
  <c r="G384" i="19"/>
  <c r="AH383" i="19"/>
  <c r="Z383" i="19"/>
  <c r="J383" i="19"/>
  <c r="G383" i="19"/>
  <c r="AH382" i="19"/>
  <c r="Z382" i="19"/>
  <c r="J382" i="19"/>
  <c r="G382" i="19"/>
  <c r="AH381" i="19"/>
  <c r="Z381" i="19"/>
  <c r="J381" i="19"/>
  <c r="G381" i="19"/>
  <c r="AH380" i="19"/>
  <c r="Z380" i="19"/>
  <c r="J380" i="19"/>
  <c r="G380" i="19"/>
  <c r="AH379" i="19"/>
  <c r="Z379" i="19"/>
  <c r="J379" i="19"/>
  <c r="G379" i="19"/>
  <c r="Z378" i="19"/>
  <c r="J378" i="19"/>
  <c r="G378" i="19"/>
  <c r="AH377" i="19"/>
  <c r="Z377" i="19"/>
  <c r="J377" i="19"/>
  <c r="G377" i="19"/>
  <c r="Z376" i="19"/>
  <c r="J376" i="19"/>
  <c r="G376" i="19"/>
  <c r="AH375" i="19"/>
  <c r="Z375" i="19"/>
  <c r="J375" i="19"/>
  <c r="G375" i="19"/>
  <c r="AH374" i="19"/>
  <c r="Z374" i="19"/>
  <c r="J374" i="19"/>
  <c r="G374" i="19"/>
  <c r="AH373" i="19"/>
  <c r="Z373" i="19"/>
  <c r="J373" i="19"/>
  <c r="G373" i="19"/>
  <c r="AH372" i="19"/>
  <c r="Z372" i="19"/>
  <c r="J372" i="19"/>
  <c r="G372" i="19"/>
  <c r="AH371" i="19"/>
  <c r="Z371" i="19"/>
  <c r="J371" i="19"/>
  <c r="G371" i="19"/>
  <c r="AH370" i="19"/>
  <c r="Z370" i="19"/>
  <c r="J370" i="19"/>
  <c r="G370" i="19"/>
  <c r="AH369" i="19"/>
  <c r="Z369" i="19"/>
  <c r="J369" i="19"/>
  <c r="G369" i="19"/>
  <c r="AH368" i="19"/>
  <c r="Z368" i="19"/>
  <c r="J368" i="19"/>
  <c r="G368" i="19"/>
  <c r="AH367" i="19"/>
  <c r="Z367" i="19"/>
  <c r="J367" i="19"/>
  <c r="G367" i="19"/>
  <c r="AH366" i="19"/>
  <c r="Z366" i="19"/>
  <c r="J366" i="19"/>
  <c r="G366" i="19"/>
  <c r="AH365" i="19"/>
  <c r="Z365" i="19"/>
  <c r="J365" i="19"/>
  <c r="G365" i="19"/>
  <c r="AH364" i="19"/>
  <c r="Z364" i="19"/>
  <c r="J364" i="19"/>
  <c r="G364" i="19"/>
  <c r="AH363" i="19"/>
  <c r="Z363" i="19"/>
  <c r="J363" i="19"/>
  <c r="G363" i="19"/>
  <c r="AH362" i="19"/>
  <c r="Z362" i="19"/>
  <c r="J362" i="19"/>
  <c r="G362" i="19"/>
  <c r="AH361" i="19"/>
  <c r="Z361" i="19"/>
  <c r="J361" i="19"/>
  <c r="G361" i="19"/>
  <c r="AH360" i="19"/>
  <c r="Z360" i="19"/>
  <c r="J360" i="19"/>
  <c r="G360" i="19"/>
  <c r="AH359" i="19"/>
  <c r="Z359" i="19"/>
  <c r="J359" i="19"/>
  <c r="G359" i="19"/>
  <c r="AH358" i="19"/>
  <c r="Z358" i="19"/>
  <c r="J358" i="19"/>
  <c r="G358" i="19"/>
  <c r="AH357" i="19"/>
  <c r="Z357" i="19"/>
  <c r="J357" i="19"/>
  <c r="G357" i="19"/>
  <c r="AH356" i="19"/>
  <c r="Z356" i="19"/>
  <c r="J356" i="19"/>
  <c r="G356" i="19"/>
  <c r="AH355" i="19"/>
  <c r="Z355" i="19"/>
  <c r="J355" i="19"/>
  <c r="G355" i="19"/>
  <c r="AH354" i="19"/>
  <c r="Z354" i="19"/>
  <c r="J354" i="19"/>
  <c r="G354" i="19"/>
  <c r="AH353" i="19"/>
  <c r="Z353" i="19"/>
  <c r="J353" i="19"/>
  <c r="G353" i="19"/>
  <c r="AH352" i="19"/>
  <c r="Z352" i="19"/>
  <c r="J352" i="19"/>
  <c r="G352" i="19"/>
  <c r="AH351" i="19"/>
  <c r="Z351" i="19"/>
  <c r="J351" i="19"/>
  <c r="G351" i="19"/>
  <c r="AH350" i="19"/>
  <c r="Z350" i="19"/>
  <c r="J350" i="19"/>
  <c r="G350" i="19"/>
  <c r="AH349" i="19"/>
  <c r="Z349" i="19"/>
  <c r="J349" i="19"/>
  <c r="G349" i="19"/>
  <c r="AH348" i="19"/>
  <c r="Z348" i="19"/>
  <c r="J348" i="19"/>
  <c r="G348" i="19"/>
  <c r="AH347" i="19"/>
  <c r="Z347" i="19"/>
  <c r="J347" i="19"/>
  <c r="G347" i="19"/>
  <c r="AH346" i="19"/>
  <c r="Z346" i="19"/>
  <c r="J346" i="19"/>
  <c r="G346" i="19"/>
  <c r="AH345" i="19"/>
  <c r="Z345" i="19"/>
  <c r="J345" i="19"/>
  <c r="G345" i="19"/>
  <c r="AH344" i="19"/>
  <c r="Z344" i="19"/>
  <c r="J344" i="19"/>
  <c r="G344" i="19"/>
  <c r="AH343" i="19"/>
  <c r="Z343" i="19"/>
  <c r="J343" i="19"/>
  <c r="G343" i="19"/>
  <c r="AH342" i="19"/>
  <c r="Z342" i="19"/>
  <c r="J342" i="19"/>
  <c r="G342" i="19"/>
  <c r="AH341" i="19"/>
  <c r="Z341" i="19"/>
  <c r="J341" i="19"/>
  <c r="G341" i="19"/>
  <c r="AH340" i="19"/>
  <c r="Z340" i="19"/>
  <c r="J340" i="19"/>
  <c r="G340" i="19"/>
  <c r="AH339" i="19"/>
  <c r="Z339" i="19"/>
  <c r="J339" i="19"/>
  <c r="G339" i="19"/>
  <c r="AH338" i="19"/>
  <c r="Z338" i="19"/>
  <c r="J338" i="19"/>
  <c r="G338" i="19"/>
  <c r="AH337" i="19"/>
  <c r="Z337" i="19"/>
  <c r="J337" i="19"/>
  <c r="G337" i="19"/>
  <c r="AH336" i="19"/>
  <c r="Z336" i="19"/>
  <c r="J336" i="19"/>
  <c r="G336" i="19"/>
  <c r="AH335" i="19"/>
  <c r="Z335" i="19"/>
  <c r="J335" i="19"/>
  <c r="G335" i="19"/>
  <c r="AH334" i="19"/>
  <c r="AC334" i="19"/>
  <c r="Z334" i="19"/>
  <c r="J334" i="19"/>
  <c r="G334" i="19"/>
  <c r="AH333" i="19"/>
  <c r="Z333" i="19"/>
  <c r="J333" i="19"/>
  <c r="G333" i="19"/>
  <c r="AH332" i="19"/>
  <c r="Z332" i="19"/>
  <c r="J332" i="19"/>
  <c r="G332" i="19"/>
  <c r="AH331" i="19"/>
  <c r="Z331" i="19"/>
  <c r="J331" i="19"/>
  <c r="G331" i="19"/>
  <c r="AH330" i="19"/>
  <c r="Z330" i="19"/>
  <c r="J330" i="19"/>
  <c r="G330" i="19"/>
  <c r="AH329" i="19"/>
  <c r="Z329" i="19"/>
  <c r="J329" i="19"/>
  <c r="G329" i="19"/>
  <c r="AH328" i="19"/>
  <c r="Z328" i="19"/>
  <c r="J328" i="19"/>
  <c r="G328" i="19"/>
  <c r="AH327" i="19"/>
  <c r="Z327" i="19"/>
  <c r="J327" i="19"/>
  <c r="G327" i="19"/>
  <c r="AH326" i="19"/>
  <c r="Z326" i="19"/>
  <c r="J326" i="19"/>
  <c r="G326" i="19"/>
  <c r="AH325" i="19"/>
  <c r="Z325" i="19"/>
  <c r="J325" i="19"/>
  <c r="G325" i="19"/>
  <c r="AH324" i="19"/>
  <c r="Z324" i="19"/>
  <c r="J324" i="19"/>
  <c r="G324" i="19"/>
  <c r="AH323" i="19"/>
  <c r="Z323" i="19"/>
  <c r="J323" i="19"/>
  <c r="G323" i="19"/>
  <c r="AH322" i="19"/>
  <c r="Z322" i="19"/>
  <c r="J322" i="19"/>
  <c r="G322" i="19"/>
  <c r="AH321" i="19"/>
  <c r="Z321" i="19"/>
  <c r="J321" i="19"/>
  <c r="G321" i="19"/>
  <c r="AH320" i="19"/>
  <c r="Z320" i="19"/>
  <c r="J320" i="19"/>
  <c r="G320" i="19"/>
  <c r="AH319" i="19"/>
  <c r="Z319" i="19"/>
  <c r="J319" i="19"/>
  <c r="G319" i="19"/>
  <c r="AH318" i="19"/>
  <c r="Z318" i="19"/>
  <c r="J318" i="19"/>
  <c r="G318" i="19"/>
  <c r="AH317" i="19"/>
  <c r="Z317" i="19"/>
  <c r="J317" i="19"/>
  <c r="G317" i="19"/>
  <c r="AH316" i="19"/>
  <c r="Z316" i="19"/>
  <c r="J316" i="19"/>
  <c r="G316" i="19"/>
  <c r="AH315" i="19"/>
  <c r="Z315" i="19"/>
  <c r="J315" i="19"/>
  <c r="G315" i="19"/>
  <c r="AH314" i="19"/>
  <c r="Z314" i="19"/>
  <c r="J314" i="19"/>
  <c r="G314" i="19"/>
  <c r="AH313" i="19"/>
  <c r="Z313" i="19"/>
  <c r="J313" i="19"/>
  <c r="G313" i="19"/>
  <c r="AH312" i="19"/>
  <c r="Z312" i="19"/>
  <c r="J312" i="19"/>
  <c r="G312" i="19"/>
  <c r="AH311" i="19"/>
  <c r="Z311" i="19"/>
  <c r="J311" i="19"/>
  <c r="G311" i="19"/>
  <c r="AH310" i="19"/>
  <c r="Z310" i="19"/>
  <c r="J310" i="19"/>
  <c r="G310" i="19"/>
  <c r="AH309" i="19"/>
  <c r="Z309" i="19"/>
  <c r="J309" i="19"/>
  <c r="G309" i="19"/>
  <c r="AH308" i="19"/>
  <c r="Z308" i="19"/>
  <c r="J308" i="19"/>
  <c r="G308" i="19"/>
  <c r="AH307" i="19"/>
  <c r="Z307" i="19"/>
  <c r="J307" i="19"/>
  <c r="G307" i="19"/>
  <c r="AH306" i="19"/>
  <c r="Z306" i="19"/>
  <c r="J306" i="19"/>
  <c r="G306" i="19"/>
  <c r="AH305" i="19"/>
  <c r="Z305" i="19"/>
  <c r="J305" i="19"/>
  <c r="G305" i="19"/>
  <c r="AH304" i="19"/>
  <c r="Z304" i="19"/>
  <c r="J304" i="19"/>
  <c r="G304" i="19"/>
  <c r="AH303" i="19"/>
  <c r="Z303" i="19"/>
  <c r="J303" i="19"/>
  <c r="G303" i="19"/>
  <c r="AH302" i="19"/>
  <c r="Z302" i="19"/>
  <c r="J302" i="19"/>
  <c r="G302" i="19"/>
  <c r="AH301" i="19"/>
  <c r="Z301" i="19"/>
  <c r="J301" i="19"/>
  <c r="G301" i="19"/>
  <c r="AH300" i="19"/>
  <c r="Z300" i="19"/>
  <c r="J300" i="19"/>
  <c r="G300" i="19"/>
  <c r="AH299" i="19"/>
  <c r="Z299" i="19"/>
  <c r="J299" i="19"/>
  <c r="G299" i="19"/>
  <c r="AH298" i="19"/>
  <c r="Z298" i="19"/>
  <c r="J298" i="19"/>
  <c r="G298" i="19"/>
  <c r="AH297" i="19"/>
  <c r="Z297" i="19"/>
  <c r="J297" i="19"/>
  <c r="G297" i="19"/>
  <c r="AH296" i="19"/>
  <c r="Z296" i="19"/>
  <c r="J296" i="19"/>
  <c r="G296" i="19"/>
  <c r="AH295" i="19"/>
  <c r="Z295" i="19"/>
  <c r="J295" i="19"/>
  <c r="G295" i="19"/>
  <c r="AH294" i="19"/>
  <c r="Z294" i="19"/>
  <c r="J294" i="19"/>
  <c r="G294" i="19"/>
  <c r="AH293" i="19"/>
  <c r="Z293" i="19"/>
  <c r="J293" i="19"/>
  <c r="G293" i="19"/>
  <c r="AH292" i="19"/>
  <c r="Z292" i="19"/>
  <c r="J292" i="19"/>
  <c r="G292" i="19"/>
  <c r="AH291" i="19"/>
  <c r="Z291" i="19"/>
  <c r="J291" i="19"/>
  <c r="G291" i="19"/>
  <c r="AH290" i="19"/>
  <c r="Z290" i="19"/>
  <c r="J290" i="19"/>
  <c r="G290" i="19"/>
  <c r="AH289" i="19"/>
  <c r="Z289" i="19"/>
  <c r="J289" i="19"/>
  <c r="G289" i="19"/>
  <c r="AH288" i="19"/>
  <c r="Z288" i="19"/>
  <c r="J288" i="19"/>
  <c r="G288" i="19"/>
  <c r="AH287" i="19"/>
  <c r="Z287" i="19"/>
  <c r="J287" i="19"/>
  <c r="G287" i="19"/>
  <c r="AH286" i="19"/>
  <c r="Z286" i="19"/>
  <c r="J286" i="19"/>
  <c r="G286" i="19"/>
  <c r="AH285" i="19"/>
  <c r="Z285" i="19"/>
  <c r="J285" i="19"/>
  <c r="G285" i="19"/>
  <c r="AH284" i="19"/>
  <c r="Z284" i="19"/>
  <c r="J284" i="19"/>
  <c r="G284" i="19"/>
  <c r="AH283" i="19"/>
  <c r="Z283" i="19"/>
  <c r="J283" i="19"/>
  <c r="G283" i="19"/>
  <c r="AH282" i="19"/>
  <c r="Z282" i="19"/>
  <c r="J282" i="19"/>
  <c r="G282" i="19"/>
  <c r="AH281" i="19"/>
  <c r="Z281" i="19"/>
  <c r="J281" i="19"/>
  <c r="G281" i="19"/>
  <c r="AH280" i="19"/>
  <c r="Z280" i="19"/>
  <c r="J280" i="19"/>
  <c r="G280" i="19"/>
  <c r="AH279" i="19"/>
  <c r="Z279" i="19"/>
  <c r="J279" i="19"/>
  <c r="G279" i="19"/>
  <c r="AH278" i="19"/>
  <c r="Z278" i="19"/>
  <c r="J278" i="19"/>
  <c r="G278" i="19"/>
  <c r="AH277" i="19"/>
  <c r="Z277" i="19"/>
  <c r="J277" i="19"/>
  <c r="G277" i="19"/>
  <c r="AH276" i="19"/>
  <c r="Z276" i="19"/>
  <c r="J276" i="19"/>
  <c r="G276" i="19"/>
  <c r="AH275" i="19"/>
  <c r="Z275" i="19"/>
  <c r="J275" i="19"/>
  <c r="G275" i="19"/>
  <c r="AH274" i="19"/>
  <c r="Z274" i="19"/>
  <c r="J274" i="19"/>
  <c r="G274" i="19"/>
  <c r="AH273" i="19"/>
  <c r="Z273" i="19"/>
  <c r="J273" i="19"/>
  <c r="G273" i="19"/>
  <c r="AH272" i="19"/>
  <c r="Z272" i="19"/>
  <c r="J272" i="19"/>
  <c r="G272" i="19"/>
  <c r="AH271" i="19"/>
  <c r="Z271" i="19"/>
  <c r="J271" i="19"/>
  <c r="G271" i="19"/>
  <c r="AH270" i="19"/>
  <c r="Z270" i="19"/>
  <c r="J270" i="19"/>
  <c r="G270" i="19"/>
  <c r="AH269" i="19"/>
  <c r="Z269" i="19"/>
  <c r="J269" i="19"/>
  <c r="G269" i="19"/>
  <c r="AH268" i="19"/>
  <c r="Z268" i="19"/>
  <c r="J268" i="19"/>
  <c r="G268" i="19"/>
  <c r="AH267" i="19"/>
  <c r="AB267" i="19"/>
  <c r="Z267" i="19"/>
  <c r="AC267" i="19" s="1"/>
  <c r="J267" i="19"/>
  <c r="G267" i="19"/>
  <c r="AH266" i="19"/>
  <c r="Z266" i="19"/>
  <c r="J266" i="19"/>
  <c r="G266" i="19"/>
  <c r="AH265" i="19"/>
  <c r="Z265" i="19"/>
  <c r="J265" i="19"/>
  <c r="G265" i="19"/>
  <c r="AH264" i="19"/>
  <c r="Z264" i="19"/>
  <c r="J264" i="19"/>
  <c r="G264" i="19"/>
  <c r="AH263" i="19"/>
  <c r="Z263" i="19"/>
  <c r="J263" i="19"/>
  <c r="G263" i="19"/>
  <c r="AH262" i="19"/>
  <c r="Z262" i="19"/>
  <c r="J262" i="19"/>
  <c r="G262" i="19"/>
  <c r="AH261" i="19"/>
  <c r="Z261" i="19"/>
  <c r="J261" i="19"/>
  <c r="G261" i="19"/>
  <c r="AH260" i="19"/>
  <c r="Z260" i="19"/>
  <c r="J260" i="19"/>
  <c r="G260" i="19"/>
  <c r="AH259" i="19"/>
  <c r="Z259" i="19"/>
  <c r="J259" i="19"/>
  <c r="G259" i="19"/>
  <c r="AH258" i="19"/>
  <c r="Z258" i="19"/>
  <c r="J258" i="19"/>
  <c r="G258" i="19"/>
  <c r="AH257" i="19"/>
  <c r="Z257" i="19"/>
  <c r="J257" i="19"/>
  <c r="G257" i="19"/>
  <c r="AH256" i="19"/>
  <c r="Z256" i="19"/>
  <c r="J256" i="19"/>
  <c r="G256" i="19"/>
  <c r="AH255" i="19"/>
  <c r="Z255" i="19"/>
  <c r="J255" i="19"/>
  <c r="G255" i="19"/>
  <c r="AH254" i="19"/>
  <c r="AB254" i="19"/>
  <c r="Z254" i="19"/>
  <c r="J254" i="19"/>
  <c r="G254" i="19"/>
  <c r="AH253" i="19"/>
  <c r="Z253" i="19"/>
  <c r="J253" i="19"/>
  <c r="G253" i="19"/>
  <c r="AH252" i="19"/>
  <c r="AB252" i="19"/>
  <c r="Z252" i="19"/>
  <c r="AC252" i="19" s="1"/>
  <c r="J252" i="19"/>
  <c r="G252" i="19"/>
  <c r="AH251" i="19"/>
  <c r="Z251" i="19"/>
  <c r="J251" i="19"/>
  <c r="G251" i="19"/>
  <c r="AH250" i="19"/>
  <c r="Z250" i="19"/>
  <c r="J250" i="19"/>
  <c r="G250" i="19"/>
  <c r="AH249" i="19"/>
  <c r="Z249" i="19"/>
  <c r="J249" i="19"/>
  <c r="G249" i="19"/>
  <c r="AH248" i="19"/>
  <c r="Z248" i="19"/>
  <c r="J248" i="19"/>
  <c r="G248" i="19"/>
  <c r="AH247" i="19"/>
  <c r="Z247" i="19"/>
  <c r="J247" i="19"/>
  <c r="G247" i="19"/>
  <c r="AH246" i="19"/>
  <c r="Z246" i="19"/>
  <c r="J246" i="19"/>
  <c r="G246" i="19"/>
  <c r="AH245" i="19"/>
  <c r="Z245" i="19"/>
  <c r="J245" i="19"/>
  <c r="G245" i="19"/>
  <c r="AH244" i="19"/>
  <c r="Z244" i="19"/>
  <c r="J244" i="19"/>
  <c r="G244" i="19"/>
  <c r="AH243" i="19"/>
  <c r="Z243" i="19"/>
  <c r="J243" i="19"/>
  <c r="G243" i="19"/>
  <c r="AH242" i="19"/>
  <c r="AB242" i="19"/>
  <c r="AC242" i="19" s="1"/>
  <c r="Z242" i="19"/>
  <c r="J242" i="19"/>
  <c r="G242" i="19"/>
  <c r="AH241" i="19"/>
  <c r="Z241" i="19"/>
  <c r="J241" i="19"/>
  <c r="G241" i="19"/>
  <c r="AH240" i="19"/>
  <c r="Z240" i="19"/>
  <c r="J240" i="19"/>
  <c r="G240" i="19"/>
  <c r="AH239" i="19"/>
  <c r="Z239" i="19"/>
  <c r="J239" i="19"/>
  <c r="G239" i="19"/>
  <c r="AH238" i="19"/>
  <c r="Z238" i="19"/>
  <c r="J238" i="19"/>
  <c r="G238" i="19"/>
  <c r="AH237" i="19"/>
  <c r="Z237" i="19"/>
  <c r="J237" i="19"/>
  <c r="G237" i="19"/>
  <c r="AH236" i="19"/>
  <c r="Z236" i="19"/>
  <c r="J236" i="19"/>
  <c r="G236" i="19"/>
  <c r="AH235" i="19"/>
  <c r="Z235" i="19"/>
  <c r="J235" i="19"/>
  <c r="G235" i="19"/>
  <c r="AH234" i="19"/>
  <c r="Z234" i="19"/>
  <c r="J234" i="19"/>
  <c r="G234" i="19"/>
  <c r="AH233" i="19"/>
  <c r="Z233" i="19"/>
  <c r="J233" i="19"/>
  <c r="G233" i="19"/>
  <c r="AH232" i="19"/>
  <c r="Z232" i="19"/>
  <c r="J232" i="19"/>
  <c r="G232" i="19"/>
  <c r="AH231" i="19"/>
  <c r="Z231" i="19"/>
  <c r="J231" i="19"/>
  <c r="G231" i="19"/>
  <c r="AH230" i="19"/>
  <c r="Z230" i="19"/>
  <c r="J230" i="19"/>
  <c r="G230" i="19"/>
  <c r="AH229" i="19"/>
  <c r="Z229" i="19"/>
  <c r="J229" i="19"/>
  <c r="G229" i="19"/>
  <c r="AH228" i="19"/>
  <c r="Z228" i="19"/>
  <c r="J228" i="19"/>
  <c r="G228" i="19"/>
  <c r="AH227" i="19"/>
  <c r="Z227" i="19"/>
  <c r="J227" i="19"/>
  <c r="G227" i="19"/>
  <c r="AH226" i="19"/>
  <c r="Z226" i="19"/>
  <c r="J226" i="19"/>
  <c r="G226" i="19"/>
  <c r="AH225" i="19"/>
  <c r="Z225" i="19"/>
  <c r="J225" i="19"/>
  <c r="G225" i="19"/>
  <c r="AH224" i="19"/>
  <c r="Z224" i="19"/>
  <c r="J224" i="19"/>
  <c r="G224" i="19"/>
  <c r="AH223" i="19"/>
  <c r="Z223" i="19"/>
  <c r="J223" i="19"/>
  <c r="G223" i="19"/>
  <c r="AH222" i="19"/>
  <c r="Z222" i="19"/>
  <c r="J222" i="19"/>
  <c r="G222" i="19"/>
  <c r="AH221" i="19"/>
  <c r="Z221" i="19"/>
  <c r="J221" i="19"/>
  <c r="G221" i="19"/>
  <c r="AH220" i="19"/>
  <c r="Z220" i="19"/>
  <c r="J220" i="19"/>
  <c r="G220" i="19"/>
  <c r="AH219" i="19"/>
  <c r="Z219" i="19"/>
  <c r="J219" i="19"/>
  <c r="G219" i="19"/>
  <c r="AH218" i="19"/>
  <c r="Z218" i="19"/>
  <c r="J218" i="19"/>
  <c r="G218" i="19"/>
  <c r="AH217" i="19"/>
  <c r="Z217" i="19"/>
  <c r="J217" i="19"/>
  <c r="G217" i="19"/>
  <c r="AH216" i="19"/>
  <c r="Z216" i="19"/>
  <c r="J216" i="19"/>
  <c r="G216" i="19"/>
  <c r="AH215" i="19"/>
  <c r="AB215" i="19"/>
  <c r="Z215" i="19"/>
  <c r="AC215" i="19" s="1"/>
  <c r="J215" i="19"/>
  <c r="G215" i="19"/>
  <c r="AH214" i="19"/>
  <c r="Z214" i="19"/>
  <c r="J214" i="19"/>
  <c r="G214" i="19"/>
  <c r="AH213" i="19"/>
  <c r="Z213" i="19"/>
  <c r="J213" i="19"/>
  <c r="G213" i="19"/>
  <c r="AH212" i="19"/>
  <c r="Z212" i="19"/>
  <c r="J212" i="19"/>
  <c r="G212" i="19"/>
  <c r="AH211" i="19"/>
  <c r="Z211" i="19"/>
  <c r="J211" i="19"/>
  <c r="G211" i="19"/>
  <c r="AH210" i="19"/>
  <c r="Z210" i="19"/>
  <c r="J210" i="19"/>
  <c r="G210" i="19"/>
  <c r="AH209" i="19"/>
  <c r="Z209" i="19"/>
  <c r="J209" i="19"/>
  <c r="G209" i="19"/>
  <c r="AH208" i="19"/>
  <c r="Z208" i="19"/>
  <c r="J208" i="19"/>
  <c r="G208" i="19"/>
  <c r="AH207" i="19"/>
  <c r="Z207" i="19"/>
  <c r="J207" i="19"/>
  <c r="G207" i="19"/>
  <c r="AH206" i="19"/>
  <c r="Z206" i="19"/>
  <c r="J206" i="19"/>
  <c r="G206" i="19"/>
  <c r="AH205" i="19"/>
  <c r="Z205" i="19"/>
  <c r="J205" i="19"/>
  <c r="G205" i="19"/>
  <c r="AH204" i="19"/>
  <c r="Z204" i="19"/>
  <c r="J204" i="19"/>
  <c r="G204" i="19"/>
  <c r="AH203" i="19"/>
  <c r="Z203" i="19"/>
  <c r="J203" i="19"/>
  <c r="G203" i="19"/>
  <c r="AH202" i="19"/>
  <c r="Z202" i="19"/>
  <c r="J202" i="19"/>
  <c r="G202" i="19"/>
  <c r="AH201" i="19"/>
  <c r="Z201" i="19"/>
  <c r="J201" i="19"/>
  <c r="G201" i="19"/>
  <c r="AH200" i="19"/>
  <c r="Z200" i="19"/>
  <c r="J200" i="19"/>
  <c r="G200" i="19"/>
  <c r="AH199" i="19"/>
  <c r="Z199" i="19"/>
  <c r="J199" i="19"/>
  <c r="G199" i="19"/>
  <c r="AH198" i="19"/>
  <c r="Z198" i="19"/>
  <c r="J198" i="19"/>
  <c r="G198" i="19"/>
  <c r="AH197" i="19"/>
  <c r="Z197" i="19"/>
  <c r="J197" i="19"/>
  <c r="G197" i="19"/>
  <c r="AH196" i="19"/>
  <c r="Z196" i="19"/>
  <c r="J196" i="19"/>
  <c r="G196" i="19"/>
  <c r="AH195" i="19"/>
  <c r="Z195" i="19"/>
  <c r="J195" i="19"/>
  <c r="G195" i="19"/>
  <c r="AH194" i="19"/>
  <c r="Z194" i="19"/>
  <c r="J194" i="19"/>
  <c r="G194" i="19"/>
  <c r="AH193" i="19"/>
  <c r="Z193" i="19"/>
  <c r="J193" i="19"/>
  <c r="G193" i="19"/>
  <c r="AH192" i="19"/>
  <c r="Z192" i="19"/>
  <c r="J192" i="19"/>
  <c r="G192" i="19"/>
  <c r="AH191" i="19"/>
  <c r="Z191" i="19"/>
  <c r="J191" i="19"/>
  <c r="G191" i="19"/>
  <c r="AH190" i="19"/>
  <c r="Z190" i="19"/>
  <c r="J190" i="19"/>
  <c r="G190" i="19"/>
  <c r="AH189" i="19"/>
  <c r="Z189" i="19"/>
  <c r="J189" i="19"/>
  <c r="G189" i="19"/>
  <c r="AH188" i="19"/>
  <c r="Z188" i="19"/>
  <c r="J188" i="19"/>
  <c r="G188" i="19"/>
  <c r="AH187" i="19"/>
  <c r="Z187" i="19"/>
  <c r="J187" i="19"/>
  <c r="G187" i="19"/>
  <c r="AH186" i="19"/>
  <c r="Z186" i="19"/>
  <c r="J186" i="19"/>
  <c r="G186" i="19"/>
  <c r="AH185" i="19"/>
  <c r="Z185" i="19"/>
  <c r="J185" i="19"/>
  <c r="G185" i="19"/>
  <c r="AH184" i="19"/>
  <c r="Z184" i="19"/>
  <c r="J184" i="19"/>
  <c r="G184" i="19"/>
  <c r="AH183" i="19"/>
  <c r="Z183" i="19"/>
  <c r="J183" i="19"/>
  <c r="G183" i="19"/>
  <c r="AH182" i="19"/>
  <c r="Z182" i="19"/>
  <c r="J182" i="19"/>
  <c r="G182" i="19"/>
  <c r="AH181" i="19"/>
  <c r="Z181" i="19"/>
  <c r="J181" i="19"/>
  <c r="G181" i="19"/>
  <c r="AH180" i="19"/>
  <c r="Z180" i="19"/>
  <c r="J180" i="19"/>
  <c r="G180" i="19"/>
  <c r="AH179" i="19"/>
  <c r="Z179" i="19"/>
  <c r="J179" i="19"/>
  <c r="G179" i="19"/>
  <c r="AH178" i="19"/>
  <c r="Z178" i="19"/>
  <c r="J178" i="19"/>
  <c r="G178" i="19"/>
  <c r="AH177" i="19"/>
  <c r="Z177" i="19"/>
  <c r="J177" i="19"/>
  <c r="G177" i="19"/>
  <c r="AH176" i="19"/>
  <c r="Z176" i="19"/>
  <c r="J176" i="19"/>
  <c r="G176" i="19"/>
  <c r="AH175" i="19"/>
  <c r="Z175" i="19"/>
  <c r="J175" i="19"/>
  <c r="G175" i="19"/>
  <c r="AH174" i="19"/>
  <c r="Z174" i="19"/>
  <c r="J174" i="19"/>
  <c r="G174" i="19"/>
  <c r="AH173" i="19"/>
  <c r="Z173" i="19"/>
  <c r="J173" i="19"/>
  <c r="G173" i="19"/>
  <c r="AH172" i="19"/>
  <c r="Z172" i="19"/>
  <c r="J172" i="19"/>
  <c r="G172" i="19"/>
  <c r="AH171" i="19"/>
  <c r="Z171" i="19"/>
  <c r="J171" i="19"/>
  <c r="G171" i="19"/>
  <c r="AH170" i="19"/>
  <c r="Z170" i="19"/>
  <c r="J170" i="19"/>
  <c r="G170" i="19"/>
  <c r="AH169" i="19"/>
  <c r="Z169" i="19"/>
  <c r="J169" i="19"/>
  <c r="G169" i="19"/>
  <c r="AH168" i="19"/>
  <c r="Z168" i="19"/>
  <c r="J168" i="19"/>
  <c r="G168" i="19"/>
  <c r="AH167" i="19"/>
  <c r="Z167" i="19"/>
  <c r="J167" i="19"/>
  <c r="G167" i="19"/>
  <c r="AH166" i="19"/>
  <c r="Z166" i="19"/>
  <c r="J166" i="19"/>
  <c r="G166" i="19"/>
  <c r="AH165" i="19"/>
  <c r="Z165" i="19"/>
  <c r="J165" i="19"/>
  <c r="G165" i="19"/>
  <c r="AH164" i="19"/>
  <c r="Z164" i="19"/>
  <c r="J164" i="19"/>
  <c r="G164" i="19"/>
  <c r="AH163" i="19"/>
  <c r="J163" i="19"/>
  <c r="G163" i="19"/>
  <c r="AH162" i="19"/>
  <c r="Z162" i="19"/>
  <c r="J162" i="19"/>
  <c r="G162" i="19"/>
  <c r="AH161" i="19"/>
  <c r="Z161" i="19"/>
  <c r="J161" i="19"/>
  <c r="G161" i="19"/>
  <c r="AH160" i="19"/>
  <c r="Z160" i="19"/>
  <c r="J160" i="19"/>
  <c r="G160" i="19"/>
  <c r="AH159" i="19"/>
  <c r="Z159" i="19"/>
  <c r="J159" i="19"/>
  <c r="G159" i="19"/>
  <c r="AH158" i="19"/>
  <c r="Z158" i="19"/>
  <c r="J158" i="19"/>
  <c r="G158" i="19"/>
  <c r="AH157" i="19"/>
  <c r="Z157" i="19"/>
  <c r="J157" i="19"/>
  <c r="G157" i="19"/>
  <c r="AH156" i="19"/>
  <c r="Z156" i="19"/>
  <c r="J156" i="19"/>
  <c r="G156" i="19"/>
  <c r="AH155" i="19"/>
  <c r="Z155" i="19"/>
  <c r="J155" i="19"/>
  <c r="G155" i="19"/>
  <c r="AH154" i="19"/>
  <c r="Z154" i="19"/>
  <c r="J154" i="19"/>
  <c r="G154" i="19"/>
  <c r="AH153" i="19"/>
  <c r="Z153" i="19"/>
  <c r="J153" i="19"/>
  <c r="G153" i="19"/>
  <c r="AH152" i="19"/>
  <c r="Z152" i="19"/>
  <c r="J152" i="19"/>
  <c r="G152" i="19"/>
  <c r="AH151" i="19"/>
  <c r="Z151" i="19"/>
  <c r="J151" i="19"/>
  <c r="G151" i="19"/>
  <c r="AH150" i="19"/>
  <c r="Z150" i="19"/>
  <c r="J150" i="19"/>
  <c r="G150" i="19"/>
  <c r="AH149" i="19"/>
  <c r="Z149" i="19"/>
  <c r="J149" i="19"/>
  <c r="G149" i="19"/>
  <c r="AH148" i="19"/>
  <c r="Z148" i="19"/>
  <c r="J148" i="19"/>
  <c r="G148" i="19"/>
  <c r="AH147" i="19"/>
  <c r="Z147" i="19"/>
  <c r="J147" i="19"/>
  <c r="G147" i="19"/>
  <c r="AH146" i="19"/>
  <c r="Z146" i="19"/>
  <c r="J146" i="19"/>
  <c r="G146" i="19"/>
  <c r="AH145" i="19"/>
  <c r="Z145" i="19"/>
  <c r="J145" i="19"/>
  <c r="G145" i="19"/>
  <c r="AH144" i="19"/>
  <c r="Z144" i="19"/>
  <c r="J144" i="19"/>
  <c r="G144" i="19"/>
  <c r="AH143" i="19"/>
  <c r="Z143" i="19"/>
  <c r="J143" i="19"/>
  <c r="G143" i="19"/>
  <c r="AH142" i="19"/>
  <c r="Z142" i="19"/>
  <c r="J142" i="19"/>
  <c r="G142" i="19"/>
  <c r="AH141" i="19"/>
  <c r="Z141" i="19"/>
  <c r="J141" i="19"/>
  <c r="G141" i="19"/>
  <c r="AH140" i="19"/>
  <c r="Z140" i="19"/>
  <c r="J140" i="19"/>
  <c r="G140" i="19"/>
  <c r="AH139" i="19"/>
  <c r="Z139" i="19"/>
  <c r="J139" i="19"/>
  <c r="G139" i="19"/>
  <c r="AH138" i="19"/>
  <c r="Z138" i="19"/>
  <c r="J138" i="19"/>
  <c r="G138" i="19"/>
  <c r="AH137" i="19"/>
  <c r="Z137" i="19"/>
  <c r="J137" i="19"/>
  <c r="G137" i="19"/>
  <c r="AH136" i="19"/>
  <c r="Z136" i="19"/>
  <c r="J136" i="19"/>
  <c r="G136" i="19"/>
  <c r="AH135" i="19"/>
  <c r="Z135" i="19"/>
  <c r="J135" i="19"/>
  <c r="G135" i="19"/>
  <c r="AH134" i="19"/>
  <c r="Z134" i="19"/>
  <c r="J134" i="19"/>
  <c r="G134" i="19"/>
  <c r="AH133" i="19"/>
  <c r="Z133" i="19"/>
  <c r="J133" i="19"/>
  <c r="G133" i="19"/>
  <c r="AH132" i="19"/>
  <c r="Z132" i="19"/>
  <c r="J132" i="19"/>
  <c r="G132" i="19"/>
  <c r="AH131" i="19"/>
  <c r="Z131" i="19"/>
  <c r="J131" i="19"/>
  <c r="G131" i="19"/>
  <c r="AH130" i="19"/>
  <c r="Z130" i="19"/>
  <c r="J130" i="19"/>
  <c r="G130" i="19"/>
  <c r="AH129" i="19"/>
  <c r="Z129" i="19"/>
  <c r="J129" i="19"/>
  <c r="G129" i="19"/>
  <c r="AH128" i="19"/>
  <c r="Z128" i="19"/>
  <c r="J128" i="19"/>
  <c r="G128" i="19"/>
  <c r="AH127" i="19"/>
  <c r="Z127" i="19"/>
  <c r="J127" i="19"/>
  <c r="G127" i="19"/>
  <c r="AH126" i="19"/>
  <c r="Z126" i="19"/>
  <c r="J126" i="19"/>
  <c r="G126" i="19"/>
  <c r="AH125" i="19"/>
  <c r="Z125" i="19"/>
  <c r="J125" i="19"/>
  <c r="G125" i="19"/>
  <c r="AH124" i="19"/>
  <c r="Z124" i="19"/>
  <c r="J124" i="19"/>
  <c r="G124" i="19"/>
  <c r="AH123" i="19"/>
  <c r="Z123" i="19"/>
  <c r="J123" i="19"/>
  <c r="G123" i="19"/>
  <c r="AH122" i="19"/>
  <c r="Z122" i="19"/>
  <c r="J122" i="19"/>
  <c r="G122" i="19"/>
  <c r="AH121" i="19"/>
  <c r="Z121" i="19"/>
  <c r="J121" i="19"/>
  <c r="G121" i="19"/>
  <c r="AH120" i="19"/>
  <c r="Z120" i="19"/>
  <c r="J120" i="19"/>
  <c r="G120" i="19"/>
  <c r="AH119" i="19"/>
  <c r="Z119" i="19"/>
  <c r="J119" i="19"/>
  <c r="G119" i="19"/>
  <c r="AH118" i="19"/>
  <c r="Z118" i="19"/>
  <c r="J118" i="19"/>
  <c r="G118" i="19"/>
  <c r="AH117" i="19"/>
  <c r="Z117" i="19"/>
  <c r="J117" i="19"/>
  <c r="G117" i="19"/>
  <c r="AH116" i="19"/>
  <c r="Z116" i="19"/>
  <c r="J116" i="19"/>
  <c r="G116" i="19"/>
  <c r="AH115" i="19"/>
  <c r="Z115" i="19"/>
  <c r="J115" i="19"/>
  <c r="G115" i="19"/>
  <c r="AH114" i="19"/>
  <c r="Z114" i="19"/>
  <c r="J114" i="19"/>
  <c r="G114" i="19"/>
  <c r="AH113" i="19"/>
  <c r="Z113" i="19"/>
  <c r="J113" i="19"/>
  <c r="G113" i="19"/>
  <c r="AH112" i="19"/>
  <c r="Z112" i="19"/>
  <c r="J112" i="19"/>
  <c r="G112" i="19"/>
  <c r="AH111" i="19"/>
  <c r="Z111" i="19"/>
  <c r="J111" i="19"/>
  <c r="G111" i="19"/>
  <c r="AH110" i="19"/>
  <c r="Z110" i="19"/>
  <c r="J110" i="19"/>
  <c r="G110" i="19"/>
  <c r="AH109" i="19"/>
  <c r="Z109" i="19"/>
  <c r="J109" i="19"/>
  <c r="G109" i="19"/>
  <c r="AH108" i="19"/>
  <c r="Z108" i="19"/>
  <c r="J108" i="19"/>
  <c r="G108" i="19"/>
  <c r="AH107" i="19"/>
  <c r="Z107" i="19"/>
  <c r="J107" i="19"/>
  <c r="G107" i="19"/>
  <c r="AH106" i="19"/>
  <c r="Z106" i="19"/>
  <c r="J106" i="19"/>
  <c r="G106" i="19"/>
  <c r="AH105" i="19"/>
  <c r="Z105" i="19"/>
  <c r="J105" i="19"/>
  <c r="G105" i="19"/>
  <c r="AH104" i="19"/>
  <c r="Z104" i="19"/>
  <c r="J104" i="19"/>
  <c r="G104" i="19"/>
  <c r="AH103" i="19"/>
  <c r="Z103" i="19"/>
  <c r="J103" i="19"/>
  <c r="G103" i="19"/>
  <c r="AH102" i="19"/>
  <c r="Z102" i="19"/>
  <c r="J102" i="19"/>
  <c r="G102" i="19"/>
  <c r="AH101" i="19"/>
  <c r="Z101" i="19"/>
  <c r="J101" i="19"/>
  <c r="G101" i="19"/>
  <c r="AH100" i="19"/>
  <c r="Z100" i="19"/>
  <c r="J100" i="19"/>
  <c r="G100" i="19"/>
  <c r="AH99" i="19"/>
  <c r="Z99" i="19"/>
  <c r="J99" i="19"/>
  <c r="G99" i="19"/>
  <c r="AH98" i="19"/>
  <c r="Z98" i="19"/>
  <c r="J98" i="19"/>
  <c r="G98" i="19"/>
  <c r="AH97" i="19"/>
  <c r="Z97" i="19"/>
  <c r="J97" i="19"/>
  <c r="G97" i="19"/>
  <c r="AH96" i="19"/>
  <c r="Z96" i="19"/>
  <c r="J96" i="19"/>
  <c r="G96" i="19"/>
  <c r="AH95" i="19"/>
  <c r="Z95" i="19"/>
  <c r="J95" i="19"/>
  <c r="G95" i="19"/>
  <c r="AH94" i="19"/>
  <c r="Z94" i="19"/>
  <c r="J94" i="19"/>
  <c r="G94" i="19"/>
  <c r="AH93" i="19"/>
  <c r="Z93" i="19"/>
  <c r="J93" i="19"/>
  <c r="G93" i="19"/>
  <c r="AH92" i="19"/>
  <c r="Z92" i="19"/>
  <c r="J92" i="19"/>
  <c r="G92" i="19"/>
  <c r="AH91" i="19"/>
  <c r="Z91" i="19"/>
  <c r="J91" i="19"/>
  <c r="G91" i="19"/>
  <c r="AH90" i="19"/>
  <c r="Z90" i="19"/>
  <c r="J90" i="19"/>
  <c r="G90" i="19"/>
  <c r="AH89" i="19"/>
  <c r="Z89" i="19"/>
  <c r="J89" i="19"/>
  <c r="G89" i="19"/>
  <c r="AH88" i="19"/>
  <c r="Z88" i="19"/>
  <c r="J88" i="19"/>
  <c r="G88" i="19"/>
  <c r="Z87" i="19"/>
  <c r="J87" i="19"/>
  <c r="G87" i="19"/>
  <c r="AH86" i="19"/>
  <c r="Z86" i="19"/>
  <c r="J86" i="19"/>
  <c r="G86" i="19"/>
  <c r="AH85" i="19"/>
  <c r="Z85" i="19"/>
  <c r="J85" i="19"/>
  <c r="G85" i="19"/>
  <c r="AH84" i="19"/>
  <c r="Z84" i="19"/>
  <c r="J84" i="19"/>
  <c r="G84" i="19"/>
  <c r="AH83" i="19"/>
  <c r="Z83" i="19"/>
  <c r="J83" i="19"/>
  <c r="G83" i="19"/>
  <c r="AH82" i="19"/>
  <c r="Z82" i="19"/>
  <c r="J82" i="19"/>
  <c r="G82" i="19"/>
  <c r="AH81" i="19"/>
  <c r="Z81" i="19"/>
  <c r="J81" i="19"/>
  <c r="G81" i="19"/>
  <c r="AH80" i="19"/>
  <c r="Z80" i="19"/>
  <c r="J80" i="19"/>
  <c r="G80" i="19"/>
  <c r="AH79" i="19"/>
  <c r="Z79" i="19"/>
  <c r="J79" i="19"/>
  <c r="G79" i="19"/>
  <c r="AH78" i="19"/>
  <c r="Z78" i="19"/>
  <c r="J78" i="19"/>
  <c r="G78" i="19"/>
  <c r="AH77" i="19"/>
  <c r="Z77" i="19"/>
  <c r="J77" i="19"/>
  <c r="G77" i="19"/>
  <c r="AH76" i="19"/>
  <c r="Z76" i="19"/>
  <c r="J76" i="19"/>
  <c r="G76" i="19"/>
  <c r="AH75" i="19"/>
  <c r="Z75" i="19"/>
  <c r="J75" i="19"/>
  <c r="G75" i="19"/>
  <c r="AH74" i="19"/>
  <c r="Z74" i="19"/>
  <c r="J74" i="19"/>
  <c r="G74" i="19"/>
  <c r="AH73" i="19"/>
  <c r="Z73" i="19"/>
  <c r="J73" i="19"/>
  <c r="G73" i="19"/>
  <c r="AH72" i="19"/>
  <c r="Z72" i="19"/>
  <c r="J72" i="19"/>
  <c r="G72" i="19"/>
  <c r="AH71" i="19"/>
  <c r="Z71" i="19"/>
  <c r="J71" i="19"/>
  <c r="G71" i="19"/>
  <c r="AH70" i="19"/>
  <c r="Z70" i="19"/>
  <c r="J70" i="19"/>
  <c r="G70" i="19"/>
  <c r="AH69" i="19"/>
  <c r="Z69" i="19"/>
  <c r="J69" i="19"/>
  <c r="G69" i="19"/>
  <c r="AH68" i="19"/>
  <c r="Z68" i="19"/>
  <c r="J68" i="19"/>
  <c r="G68" i="19"/>
  <c r="AH67" i="19"/>
  <c r="Z67" i="19"/>
  <c r="J67" i="19"/>
  <c r="G67" i="19"/>
  <c r="AH66" i="19"/>
  <c r="Z66" i="19"/>
  <c r="J66" i="19"/>
  <c r="G66" i="19"/>
  <c r="AH65" i="19"/>
  <c r="Z65" i="19"/>
  <c r="J65" i="19"/>
  <c r="G65" i="19"/>
  <c r="AH64" i="19"/>
  <c r="Z64" i="19"/>
  <c r="J64" i="19"/>
  <c r="G64" i="19"/>
  <c r="AH63" i="19"/>
  <c r="Z63" i="19"/>
  <c r="J63" i="19"/>
  <c r="G63" i="19"/>
  <c r="AH62" i="19"/>
  <c r="Z62" i="19"/>
  <c r="J62" i="19"/>
  <c r="G62" i="19"/>
  <c r="AH61" i="19"/>
  <c r="Z61" i="19"/>
  <c r="J61" i="19"/>
  <c r="G61" i="19"/>
  <c r="AH60" i="19"/>
  <c r="Z60" i="19"/>
  <c r="J60" i="19"/>
  <c r="G60" i="19"/>
  <c r="AH59" i="19"/>
  <c r="Z59" i="19"/>
  <c r="J59" i="19"/>
  <c r="G59" i="19"/>
  <c r="AH58" i="19"/>
  <c r="Z58" i="19"/>
  <c r="J58" i="19"/>
  <c r="G58" i="19"/>
  <c r="AH57" i="19"/>
  <c r="Z57" i="19"/>
  <c r="J57" i="19"/>
  <c r="G57" i="19"/>
  <c r="AH56" i="19"/>
  <c r="Z56" i="19"/>
  <c r="J56" i="19"/>
  <c r="G56" i="19"/>
  <c r="AH55" i="19"/>
  <c r="Z55" i="19"/>
  <c r="J55" i="19"/>
  <c r="G55" i="19"/>
  <c r="AH54" i="19"/>
  <c r="Z54" i="19"/>
  <c r="J54" i="19"/>
  <c r="G54" i="19"/>
  <c r="AH53" i="19"/>
  <c r="Z53" i="19"/>
  <c r="J53" i="19"/>
  <c r="G53" i="19"/>
  <c r="AH52" i="19"/>
  <c r="Z52" i="19"/>
  <c r="J52" i="19"/>
  <c r="G52" i="19"/>
  <c r="AH51" i="19"/>
  <c r="Z51" i="19"/>
  <c r="J51" i="19"/>
  <c r="G51" i="19"/>
  <c r="AH50" i="19"/>
  <c r="Z50" i="19"/>
  <c r="J50" i="19"/>
  <c r="G50" i="19"/>
  <c r="AH49" i="19"/>
  <c r="Z49" i="19"/>
  <c r="J49" i="19"/>
  <c r="G49" i="19"/>
  <c r="AH48" i="19"/>
  <c r="Z48" i="19"/>
  <c r="J48" i="19"/>
  <c r="G48" i="19"/>
  <c r="AH47" i="19"/>
  <c r="Z47" i="19"/>
  <c r="J47" i="19"/>
  <c r="G47" i="19"/>
  <c r="AH46" i="19"/>
  <c r="Z46" i="19"/>
  <c r="J46" i="19"/>
  <c r="G46" i="19"/>
  <c r="AH45" i="19"/>
  <c r="Z45" i="19"/>
  <c r="J45" i="19"/>
  <c r="G45" i="19"/>
  <c r="AH44" i="19"/>
  <c r="Z44" i="19"/>
  <c r="J44" i="19"/>
  <c r="G44" i="19"/>
  <c r="AH43" i="19"/>
  <c r="Z43" i="19"/>
  <c r="J43" i="19"/>
  <c r="G43" i="19"/>
  <c r="AH42" i="19"/>
  <c r="Z42" i="19"/>
  <c r="J42" i="19"/>
  <c r="G42" i="19"/>
  <c r="AH41" i="19"/>
  <c r="Z41" i="19"/>
  <c r="J41" i="19"/>
  <c r="G41" i="19"/>
  <c r="AH40" i="19"/>
  <c r="Z40" i="19"/>
  <c r="J40" i="19"/>
  <c r="G40" i="19"/>
  <c r="AH39" i="19"/>
  <c r="Z39" i="19"/>
  <c r="J39" i="19"/>
  <c r="G39" i="19"/>
  <c r="AH38" i="19"/>
  <c r="Z38" i="19"/>
  <c r="J38" i="19"/>
  <c r="G38" i="19"/>
  <c r="AH37" i="19"/>
  <c r="Z37" i="19"/>
  <c r="J37" i="19"/>
  <c r="G37" i="19"/>
  <c r="AH36" i="19"/>
  <c r="Z36" i="19"/>
  <c r="J36" i="19"/>
  <c r="G36" i="19"/>
  <c r="AH35" i="19"/>
  <c r="Z35" i="19"/>
  <c r="J35" i="19"/>
  <c r="G35" i="19"/>
  <c r="AH34" i="19"/>
  <c r="Z34" i="19"/>
  <c r="J34" i="19"/>
  <c r="G34" i="19"/>
  <c r="AH33" i="19"/>
  <c r="Z33" i="19"/>
  <c r="J33" i="19"/>
  <c r="G33" i="19"/>
  <c r="AH32" i="19"/>
  <c r="Z32" i="19"/>
  <c r="W32" i="19"/>
  <c r="J32" i="19"/>
  <c r="G32" i="19"/>
  <c r="AH31" i="19"/>
  <c r="Z31" i="19"/>
  <c r="J31" i="19"/>
  <c r="G31" i="19"/>
  <c r="AH30" i="19"/>
  <c r="Z30" i="19"/>
  <c r="J30" i="19"/>
  <c r="G30" i="19"/>
  <c r="AH29" i="19"/>
  <c r="Z29" i="19"/>
  <c r="J29" i="19"/>
  <c r="G29" i="19"/>
  <c r="AH28" i="19"/>
  <c r="Z28" i="19"/>
  <c r="J28" i="19"/>
  <c r="G28" i="19"/>
  <c r="AH27" i="19"/>
  <c r="Z27" i="19"/>
  <c r="J27" i="19"/>
  <c r="G27" i="19"/>
  <c r="AH26" i="19"/>
  <c r="Z26" i="19"/>
  <c r="J26" i="19"/>
  <c r="G26" i="19"/>
  <c r="AH25" i="19"/>
  <c r="Z25" i="19"/>
  <c r="J25" i="19"/>
  <c r="G25" i="19"/>
  <c r="AH24" i="19"/>
  <c r="Z24" i="19"/>
  <c r="J24" i="19"/>
  <c r="G24" i="19"/>
  <c r="AH23" i="19"/>
  <c r="Z23" i="19"/>
  <c r="J23" i="19"/>
  <c r="G23" i="19"/>
  <c r="AH22" i="19"/>
  <c r="Z22" i="19"/>
  <c r="J22" i="19"/>
  <c r="G22" i="19"/>
  <c r="AH21" i="19"/>
  <c r="Z21" i="19"/>
  <c r="J21" i="19"/>
  <c r="G21" i="19"/>
  <c r="AH20" i="19"/>
  <c r="Z20" i="19"/>
  <c r="J20" i="19"/>
  <c r="G20" i="19"/>
  <c r="AH19" i="19"/>
  <c r="Z19" i="19"/>
  <c r="J19" i="19"/>
  <c r="G19" i="19"/>
  <c r="AH18" i="19"/>
  <c r="Z18" i="19"/>
  <c r="J18" i="19"/>
  <c r="G18" i="19"/>
  <c r="AH17" i="19"/>
  <c r="Z17" i="19"/>
  <c r="J17" i="19"/>
  <c r="G17" i="19"/>
  <c r="AH16" i="19"/>
  <c r="Z16" i="19"/>
  <c r="J16" i="19"/>
  <c r="G16" i="19"/>
  <c r="AH15" i="19"/>
  <c r="Z15" i="19"/>
  <c r="J15" i="19"/>
  <c r="G15" i="19"/>
  <c r="AH14" i="19"/>
  <c r="Z14" i="19"/>
  <c r="J14" i="19"/>
  <c r="G14" i="19"/>
  <c r="AH13" i="19"/>
  <c r="Z13" i="19"/>
  <c r="J13" i="19"/>
  <c r="G13" i="19"/>
  <c r="AH12" i="19"/>
  <c r="Z12" i="19"/>
  <c r="J12" i="19"/>
  <c r="G12" i="19"/>
  <c r="AH11" i="19"/>
  <c r="Z11" i="19"/>
  <c r="J11" i="19"/>
  <c r="G11" i="19"/>
  <c r="AH10" i="19"/>
  <c r="Z10" i="19"/>
  <c r="J10" i="19"/>
  <c r="G10" i="19"/>
  <c r="AH9" i="19"/>
  <c r="Z9" i="19"/>
  <c r="J9" i="19"/>
  <c r="G9" i="19"/>
  <c r="AH8" i="19"/>
  <c r="Z8" i="19"/>
  <c r="J8" i="19"/>
  <c r="G8" i="19"/>
  <c r="AH7" i="19"/>
  <c r="Z7" i="19"/>
  <c r="J7" i="19"/>
  <c r="G7" i="19"/>
  <c r="AH6" i="19"/>
  <c r="AB6" i="19"/>
  <c r="Z6" i="19"/>
  <c r="AC6" i="19" s="1"/>
  <c r="J6" i="19"/>
  <c r="G6" i="19"/>
  <c r="AH5" i="19"/>
  <c r="AB5" i="19"/>
  <c r="Z5" i="19"/>
  <c r="AC5" i="19" s="1"/>
  <c r="J5" i="19"/>
  <c r="G5" i="19"/>
  <c r="AH4" i="19"/>
  <c r="Z4" i="19"/>
  <c r="J4" i="19"/>
  <c r="G4" i="19"/>
  <c r="AH3" i="19"/>
  <c r="AB3" i="19"/>
  <c r="Z3" i="19"/>
  <c r="J3" i="19"/>
  <c r="G3" i="19"/>
  <c r="AH2" i="19"/>
  <c r="AA2" i="19"/>
  <c r="AB2" i="19" s="1"/>
  <c r="Z2" i="19"/>
  <c r="J2" i="19"/>
  <c r="G2" i="19"/>
  <c r="AC2" i="19" l="1"/>
  <c r="AC3" i="19"/>
  <c r="AC254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tc={2801D7A3-ADBD-4B0B-A55A-A527A6D52173}</author>
  </authors>
  <commentList>
    <comment ref="B362" authorId="0" shapeId="0" xr:uid="{2801D7A3-ADBD-4B0B-A55A-A527A6D5217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 Inactive?</t>
      </text>
    </comment>
  </commentList>
</comments>
</file>

<file path=xl/sharedStrings.xml><?xml version="1.0" encoding="utf-8"?>
<sst xmlns="http://schemas.openxmlformats.org/spreadsheetml/2006/main" count="4675" uniqueCount="1215">
  <si>
    <t>Sheets</t>
  </si>
  <si>
    <t>Tab Name</t>
  </si>
  <si>
    <t>Tab Description</t>
  </si>
  <si>
    <t>Records</t>
  </si>
  <si>
    <t>Line item detail for TOD projects</t>
  </si>
  <si>
    <t>Header Crosswalk</t>
  </si>
  <si>
    <t>Comparison of the record table headers pre-2022 and the current header structure</t>
  </si>
  <si>
    <t>Summary Table Pivot</t>
  </si>
  <si>
    <t>Pivot Table linked to the Database</t>
  </si>
  <si>
    <t>Records Table Data Dictionary</t>
  </si>
  <si>
    <t>Header Name</t>
  </si>
  <si>
    <t>Description</t>
  </si>
  <si>
    <t>Data Type &amp; List of values</t>
  </si>
  <si>
    <t>ID#</t>
  </si>
  <si>
    <t>Unique identifier for project</t>
  </si>
  <si>
    <t>Numeric</t>
  </si>
  <si>
    <t>Property Name</t>
  </si>
  <si>
    <t>Project Details</t>
  </si>
  <si>
    <t>Text</t>
  </si>
  <si>
    <t>Alt. Property Name</t>
  </si>
  <si>
    <t>Secondary project name, if applicable</t>
  </si>
  <si>
    <t>Master Development Name</t>
  </si>
  <si>
    <t>If project is part of a larger master planned community or redevelopment effort, this field notes the name of the overarching project or plan.</t>
  </si>
  <si>
    <t>Year Completed</t>
  </si>
  <si>
    <t>Year that the project was completed</t>
  </si>
  <si>
    <t>Original Year Built (if rennovated)</t>
  </si>
  <si>
    <t>Planned or Built</t>
  </si>
  <si>
    <t>Based on the "Year Completed" field, assigns if the project is either planned or existing.</t>
  </si>
  <si>
    <t>Planned TOD; Existing TOD</t>
  </si>
  <si>
    <t>Property Address</t>
  </si>
  <si>
    <t>Project Location</t>
  </si>
  <si>
    <t>City</t>
  </si>
  <si>
    <t>State</t>
  </si>
  <si>
    <t>Latitude</t>
  </si>
  <si>
    <t>Geographic Location of Project</t>
  </si>
  <si>
    <t>Longitude</t>
  </si>
  <si>
    <t>RTD Corridor</t>
  </si>
  <si>
    <t>Relevant RTD transit corridor</t>
  </si>
  <si>
    <t>Nearest Station</t>
  </si>
  <si>
    <t>RTD points of reference</t>
  </si>
  <si>
    <t>Distance to Nearest Station (mi)</t>
  </si>
  <si>
    <t>Use</t>
  </si>
  <si>
    <t>High-level classification of project</t>
  </si>
  <si>
    <t>Commercial; Cultural; Hotel; Mixed Use; Residential; TBD</t>
  </si>
  <si>
    <t>Residential Income Type</t>
  </si>
  <si>
    <t>If the project has a residential component, this field denotes if the units are priced at market-rate or affordable levels.</t>
  </si>
  <si>
    <t>Affordable; Affordable, Senior; Market Rate; Mixed Income; TBD</t>
  </si>
  <si>
    <t>Tenure</t>
  </si>
  <si>
    <t>In-line categorization of the housing tenure of the units</t>
  </si>
  <si>
    <t>Mixed Tenure; Rental; Condo; TBD; N/A;</t>
  </si>
  <si>
    <t>Housing Type</t>
  </si>
  <si>
    <t>Denotes low-density housing types as part of the project</t>
  </si>
  <si>
    <t>Townhome; Blank</t>
  </si>
  <si>
    <t>A.H. Rental Units (#)</t>
  </si>
  <si>
    <t>Number of affordable housing rental units</t>
  </si>
  <si>
    <t>A.H. Owned Units (#)</t>
  </si>
  <si>
    <t>Number of affordable housing owned units</t>
  </si>
  <si>
    <t>Mkt Rental Units (#)</t>
  </si>
  <si>
    <t>Number of market-rate rental units</t>
  </si>
  <si>
    <t>Mkt Owned Units (#)</t>
  </si>
  <si>
    <t>Number of market-rate owned units</t>
  </si>
  <si>
    <t>Sr. Res. Units (#)</t>
  </si>
  <si>
    <t>Number of senior residential units</t>
  </si>
  <si>
    <t>Stu. Res. Units (#)</t>
  </si>
  <si>
    <t>Number of student residential units</t>
  </si>
  <si>
    <t>Total Residential Units (#)</t>
  </si>
  <si>
    <t>Sum of all units for the development</t>
  </si>
  <si>
    <t>Lot Size (SF)</t>
  </si>
  <si>
    <t>Total lot size in square feet</t>
  </si>
  <si>
    <t>Acreage</t>
  </si>
  <si>
    <t>Total acreage</t>
  </si>
  <si>
    <t>Units per Acre</t>
  </si>
  <si>
    <t>Total units divided by acreage</t>
  </si>
  <si>
    <t>Commercial Type</t>
  </si>
  <si>
    <t>In-line categorization of the type of commercial uses for each project.</t>
  </si>
  <si>
    <t>Office; Retail; Other</t>
  </si>
  <si>
    <t>Office (SF)</t>
  </si>
  <si>
    <t>Amount of office space in square feet</t>
  </si>
  <si>
    <t>Retail (SF)</t>
  </si>
  <si>
    <t>Amount of retail space in square feet</t>
  </si>
  <si>
    <t>Other Commercial (SF)</t>
  </si>
  <si>
    <t>Amount of other commericial space in square feet. This could included entertainment uses</t>
  </si>
  <si>
    <t>Total Commercial (SF)</t>
  </si>
  <si>
    <t>Sum of all commercial square footage</t>
  </si>
  <si>
    <t>Hotel Keys (#)</t>
  </si>
  <si>
    <t>Number of hotel room keys</t>
  </si>
  <si>
    <t>Parking Spaces</t>
  </si>
  <si>
    <t>Number of parking spaces for the project. This is a new field with data added as new projects are included in the database; therefore, this information is not provided for many pre-2022 projects in this database.</t>
  </si>
  <si>
    <t>Arches</t>
  </si>
  <si>
    <t>1011 North Navajo St</t>
  </si>
  <si>
    <t>Denver</t>
  </si>
  <si>
    <t>Central</t>
  </si>
  <si>
    <t>10th•Osage</t>
  </si>
  <si>
    <t>Residential</t>
  </si>
  <si>
    <t>Mixed Income</t>
  </si>
  <si>
    <t>Rental</t>
  </si>
  <si>
    <t>Aerie </t>
  </si>
  <si>
    <t>1090 Osage St</t>
  </si>
  <si>
    <t>Tapiz</t>
  </si>
  <si>
    <t>1099 Osage St</t>
  </si>
  <si>
    <t>Affordable</t>
  </si>
  <si>
    <t>Mariposa</t>
  </si>
  <si>
    <t>1299 W 10th Ave</t>
  </si>
  <si>
    <t>Zephyr </t>
  </si>
  <si>
    <t>990 N Navajo St</t>
  </si>
  <si>
    <t/>
  </si>
  <si>
    <t>DHA HQ</t>
  </si>
  <si>
    <t>1025 Osage St</t>
  </si>
  <si>
    <t>Commercial</t>
  </si>
  <si>
    <t>N/A</t>
  </si>
  <si>
    <t>Office</t>
  </si>
  <si>
    <t>Alta Sobo Station</t>
  </si>
  <si>
    <t>221 S Cherokee St</t>
  </si>
  <si>
    <t>Alameda</t>
  </si>
  <si>
    <t>Market Rate</t>
  </si>
  <si>
    <t>Mason at Alameda Station</t>
  </si>
  <si>
    <t>IMT at Alameda Station</t>
  </si>
  <si>
    <t>275 S Cherokee St</t>
  </si>
  <si>
    <t>Denizen</t>
  </si>
  <si>
    <t>415 S Cherokee St</t>
  </si>
  <si>
    <t>Mixed Use</t>
  </si>
  <si>
    <t>Retail</t>
  </si>
  <si>
    <t>Rye SoBo</t>
  </si>
  <si>
    <t>290 W Alameda Ave</t>
  </si>
  <si>
    <t>CoLab Apartments</t>
  </si>
  <si>
    <t>1475 Osage St</t>
  </si>
  <si>
    <t>Colfax at Auraria</t>
  </si>
  <si>
    <t>North Lincoln Mid Rise</t>
  </si>
  <si>
    <t>1425 Mariposa St</t>
  </si>
  <si>
    <t>Platt Park Townhomes</t>
  </si>
  <si>
    <t>110 E Mississippi Ave</t>
  </si>
  <si>
    <t>I-25•Broadway</t>
  </si>
  <si>
    <t>Condo</t>
  </si>
  <si>
    <t>Townhomes</t>
  </si>
  <si>
    <t>1000 S Broadway</t>
  </si>
  <si>
    <t>Windsor Broadway</t>
  </si>
  <si>
    <t>1145 S Broadway</t>
  </si>
  <si>
    <t>Broadway Junction</t>
  </si>
  <si>
    <t>1165 S Broadway</t>
  </si>
  <si>
    <t>Gates District at Broadway Station</t>
  </si>
  <si>
    <t>TBD</t>
  </si>
  <si>
    <t>S Broadway and E Mississippi Ave</t>
  </si>
  <si>
    <t>The Henry</t>
  </si>
  <si>
    <t>201 E Mississippi Ave</t>
  </si>
  <si>
    <t>SpringHill Suites Metro State</t>
  </si>
  <si>
    <t>1190 Auraria Pkwy</t>
  </si>
  <si>
    <t>Central Platte Valley</t>
  </si>
  <si>
    <t>Auraria West</t>
  </si>
  <si>
    <t>Hotel</t>
  </si>
  <si>
    <t>Campus Village Apartments</t>
  </si>
  <si>
    <t>318 Walnut St</t>
  </si>
  <si>
    <t>River Mile</t>
  </si>
  <si>
    <t>Ball Arena•Elitch Gardens</t>
  </si>
  <si>
    <t>Triangle Building</t>
  </si>
  <si>
    <t>1550 Wewatta St</t>
  </si>
  <si>
    <t>Denver Union Station</t>
  </si>
  <si>
    <t>Union</t>
  </si>
  <si>
    <t>Mixed: Office, Retail</t>
  </si>
  <si>
    <t>Limelight Denver</t>
  </si>
  <si>
    <t>Hotel Born &amp; 1881 Office</t>
  </si>
  <si>
    <t>1600 Wewatta St</t>
  </si>
  <si>
    <t>16 Chesnut</t>
  </si>
  <si>
    <t>1601 Chesnut Pl</t>
  </si>
  <si>
    <t>1601 Wewatta</t>
  </si>
  <si>
    <t>1601 Wewatta St</t>
  </si>
  <si>
    <t>One Union Station</t>
  </si>
  <si>
    <t>1615 Wynkoop St</t>
  </si>
  <si>
    <t>The Platform at Union Station</t>
  </si>
  <si>
    <t>1650 Wewatta St</t>
  </si>
  <si>
    <t>DUS Historic Building</t>
  </si>
  <si>
    <t>1701 Wynkoop St</t>
  </si>
  <si>
    <t>North Wing Building</t>
  </si>
  <si>
    <t>1705 17th Street</t>
  </si>
  <si>
    <t>The Grand Denver</t>
  </si>
  <si>
    <t>1709 Chesnut Pl</t>
  </si>
  <si>
    <t>The Coloradan</t>
  </si>
  <si>
    <t>1750 Wewatta St</t>
  </si>
  <si>
    <t>Owner</t>
  </si>
  <si>
    <t>Union Denver</t>
  </si>
  <si>
    <t>1770 Chesnut Pl</t>
  </si>
  <si>
    <t>Alta City House</t>
  </si>
  <si>
    <t>1801 Chestnut Pl</t>
  </si>
  <si>
    <t>Union Tower West</t>
  </si>
  <si>
    <t>1801 Wewatta St</t>
  </si>
  <si>
    <t>Ashley Union Station</t>
  </si>
  <si>
    <t>1850 Chesnut St</t>
  </si>
  <si>
    <t>1900 16th Street</t>
  </si>
  <si>
    <t>1900 16th St</t>
  </si>
  <si>
    <t>Cadence Apartments</t>
  </si>
  <si>
    <t>1920 17th St</t>
  </si>
  <si>
    <t>The Pullman</t>
  </si>
  <si>
    <t>1949 Wewatta St</t>
  </si>
  <si>
    <t>Hilton Garden Inn</t>
  </si>
  <si>
    <t>1963 Chesnut Pl</t>
  </si>
  <si>
    <t>Alara Union Station</t>
  </si>
  <si>
    <t>1975 19th St</t>
  </si>
  <si>
    <t>DaVita HQ</t>
  </si>
  <si>
    <t>2000 16th St</t>
  </si>
  <si>
    <t>Factory Flats</t>
  </si>
  <si>
    <t>3198 Blake St</t>
  </si>
  <si>
    <t>A Line</t>
  </si>
  <si>
    <t>38th•Blake</t>
  </si>
  <si>
    <t>Link 35</t>
  </si>
  <si>
    <t>1220 35th St</t>
  </si>
  <si>
    <t>Great Divide Barrel Bar</t>
  </si>
  <si>
    <t>1812 35th St</t>
  </si>
  <si>
    <t>World Trade Center</t>
  </si>
  <si>
    <t>Fox St and 45th Ave</t>
  </si>
  <si>
    <t>B Line</t>
  </si>
  <si>
    <t>41st•Fox</t>
  </si>
  <si>
    <t>Camden RiNo</t>
  </si>
  <si>
    <t>3200 Walnut St</t>
  </si>
  <si>
    <t>Larimer Row</t>
  </si>
  <si>
    <t>3415 Larimer St</t>
  </si>
  <si>
    <t>Zeppelin Station</t>
  </si>
  <si>
    <t>3501 Wazee St</t>
  </si>
  <si>
    <t>Catalyst</t>
  </si>
  <si>
    <t>3515 Brighton Blvd</t>
  </si>
  <si>
    <t>The HUB South</t>
  </si>
  <si>
    <t>3611 Walnut St</t>
  </si>
  <si>
    <t>Rev360</t>
  </si>
  <si>
    <t>3600 Brighton Blvd</t>
  </si>
  <si>
    <t>Denver Rock Drill -Phase I</t>
  </si>
  <si>
    <t>40th St, Williams St, High St</t>
  </si>
  <si>
    <t>Ride at RiNo</t>
  </si>
  <si>
    <t>3600 Wynkoop St</t>
  </si>
  <si>
    <t>Dry Ice Factory</t>
  </si>
  <si>
    <t>3300 Walnut St</t>
  </si>
  <si>
    <t>Renaissance at North Colorado Station</t>
  </si>
  <si>
    <t>3975 Colorado Blvd</t>
  </si>
  <si>
    <t>40th•Colorado</t>
  </si>
  <si>
    <t>Park Hill 4000</t>
  </si>
  <si>
    <t>4000 N Albion St</t>
  </si>
  <si>
    <t>Park Hill Station Apartments</t>
  </si>
  <si>
    <t>4055 N Albion St</t>
  </si>
  <si>
    <t>Park Hill Town Center Condos</t>
  </si>
  <si>
    <t>4100 N Albion St</t>
  </si>
  <si>
    <t xml:space="preserve">Panasonic </t>
  </si>
  <si>
    <t>6144 N Panasonic Way</t>
  </si>
  <si>
    <t>61st•Peña</t>
  </si>
  <si>
    <t>Panasonic NEXT</t>
  </si>
  <si>
    <t>Elevate at Pena Station</t>
  </si>
  <si>
    <t>17607 E 61st Ave</t>
  </si>
  <si>
    <t>Pena Station Hyatt</t>
  </si>
  <si>
    <t>North Panasonic Way and E 61st Ave</t>
  </si>
  <si>
    <t>FBI Headquarters</t>
  </si>
  <si>
    <t>8000 E 36th Ave</t>
  </si>
  <si>
    <t>Central Park</t>
  </si>
  <si>
    <t>Village at Central Park Station</t>
  </si>
  <si>
    <t>Uinta St and E 35th Ave</t>
  </si>
  <si>
    <t>Two Nine North</t>
  </si>
  <si>
    <t>1955 30th St</t>
  </si>
  <si>
    <t>Boulder</t>
  </si>
  <si>
    <t>Flatiron Flyer</t>
  </si>
  <si>
    <t>Boulder Junction</t>
  </si>
  <si>
    <t xml:space="preserve">Rental </t>
  </si>
  <si>
    <t>Roadhouse</t>
  </si>
  <si>
    <t>2366 Junction Pl</t>
  </si>
  <si>
    <t>2440 Junction Pl</t>
  </si>
  <si>
    <t>Google</t>
  </si>
  <si>
    <t>2930 Pearl St</t>
  </si>
  <si>
    <t>3060 Pearl Condos</t>
  </si>
  <si>
    <t>3060 Pearl St</t>
  </si>
  <si>
    <t>Griffis 3100 Pearl</t>
  </si>
  <si>
    <t>3100 Pearl St</t>
  </si>
  <si>
    <t>Depot Square</t>
  </si>
  <si>
    <t>3195 Pearl Pkwy</t>
  </si>
  <si>
    <t>Nickel Flats</t>
  </si>
  <si>
    <t>2445 Junction Pl</t>
  </si>
  <si>
    <t>The Steelyards</t>
  </si>
  <si>
    <t>3020 Carbon Pl</t>
  </si>
  <si>
    <t>Hyatt Place Boulder/Pearl Street</t>
  </si>
  <si>
    <t>2280 Junction Pl</t>
  </si>
  <si>
    <t>1st Bank Center</t>
  </si>
  <si>
    <t>11450 Broomfield Ln</t>
  </si>
  <si>
    <t>Broomfield</t>
  </si>
  <si>
    <t>US 36•Broomfield</t>
  </si>
  <si>
    <t>Cortland Broomfield</t>
  </si>
  <si>
    <t>11585 Destination Dr</t>
  </si>
  <si>
    <t>Alta Harvest Station Apartments</t>
  </si>
  <si>
    <t>11775 Wadsworth Blvd</t>
  </si>
  <si>
    <t>8000 Uptown</t>
  </si>
  <si>
    <t>8000 Uptown Ave</t>
  </si>
  <si>
    <t>AMLI Arista</t>
  </si>
  <si>
    <t>8200 Arista Pl</t>
  </si>
  <si>
    <t>Arista Uptown</t>
  </si>
  <si>
    <t>8500 Arista Pl</t>
  </si>
  <si>
    <t>aLoft Hotel at Arista</t>
  </si>
  <si>
    <t>8300 Arista Pl</t>
  </si>
  <si>
    <t>Sync36</t>
  </si>
  <si>
    <t>6963 W 109th Ave</t>
  </si>
  <si>
    <t>Westminster</t>
  </si>
  <si>
    <t>US 36•Church Ranch</t>
  </si>
  <si>
    <t>Alamo Draft House</t>
  </si>
  <si>
    <t>8905 Westminster Blvd</t>
  </si>
  <si>
    <t>US 36•Sheridan</t>
  </si>
  <si>
    <t>Ascent Westminster</t>
  </si>
  <si>
    <t>8860 Westminster Blvd</t>
  </si>
  <si>
    <t>Eaton Street Apartments</t>
  </si>
  <si>
    <t>8877 Eaton St</t>
  </si>
  <si>
    <t>Schnitzer West</t>
  </si>
  <si>
    <t>Downtown Westminster Block C3 Office</t>
  </si>
  <si>
    <t>Downtown Westminster</t>
  </si>
  <si>
    <t>Origin Hotel</t>
  </si>
  <si>
    <t>Aspire Westminster</t>
  </si>
  <si>
    <t>Sherman Apartments</t>
  </si>
  <si>
    <t>Arvada Station Apartments</t>
  </si>
  <si>
    <t>10068 W 52nd Pl</t>
  </si>
  <si>
    <t>Arvada</t>
  </si>
  <si>
    <t>G Line</t>
  </si>
  <si>
    <t>Arvada Ridge</t>
  </si>
  <si>
    <t>Gateway Arvada Ridge</t>
  </si>
  <si>
    <t>5458 Lee St</t>
  </si>
  <si>
    <t>5455 Olde Wadsworth Blvd</t>
  </si>
  <si>
    <t>Olde Town Arvada</t>
  </si>
  <si>
    <t>Park Place</t>
  </si>
  <si>
    <t>5743 Teller St</t>
  </si>
  <si>
    <t>Solana</t>
  </si>
  <si>
    <t>6875 W 56th Ave</t>
  </si>
  <si>
    <t>Water Tower Flats</t>
  </si>
  <si>
    <t>7783 W 55th Ave</t>
  </si>
  <si>
    <t>Olde Town Residences (Phase I)</t>
  </si>
  <si>
    <t>Planned 2024</t>
  </si>
  <si>
    <t>W 56th Pl and Wadsworth Bypass</t>
  </si>
  <si>
    <t>Olde Town Retail (Phase II)</t>
  </si>
  <si>
    <t>Fox Park</t>
  </si>
  <si>
    <t>Denver Post</t>
  </si>
  <si>
    <t>Northeast of 41st/Fox Station</t>
  </si>
  <si>
    <t>Zia</t>
  </si>
  <si>
    <t>Inca St and 41st Ave</t>
  </si>
  <si>
    <t>Mixed Tenure</t>
  </si>
  <si>
    <t>Alto Apartments</t>
  </si>
  <si>
    <t>Alto at Westminster</t>
  </si>
  <si>
    <t>3045 W 71st Ave</t>
  </si>
  <si>
    <t>Courtyard by Marriott</t>
  </si>
  <si>
    <t>255 N Blackhawk St</t>
  </si>
  <si>
    <t>Aurora</t>
  </si>
  <si>
    <t>R Line</t>
  </si>
  <si>
    <t>2nd•Abilene</t>
  </si>
  <si>
    <t>Griffis Fitzsimons South</t>
  </si>
  <si>
    <t>325 N Sable Blvd</t>
  </si>
  <si>
    <t>Parkside Collective</t>
  </si>
  <si>
    <t>Parkside at City Center</t>
  </si>
  <si>
    <t>14565 E Alameda Ave</t>
  </si>
  <si>
    <t>Aurora Metro Center</t>
  </si>
  <si>
    <t>Forum Fitzsimons</t>
  </si>
  <si>
    <t>13650 E Colfax Ave</t>
  </si>
  <si>
    <t>Colfax</t>
  </si>
  <si>
    <t>Holiday Inn Express &amp; Suites</t>
  </si>
  <si>
    <t>14200 E Colfax Ave</t>
  </si>
  <si>
    <t>Comfort Suites</t>
  </si>
  <si>
    <t>14571 E Colfax Ave</t>
  </si>
  <si>
    <t>Legacy at Fitzsimons Village</t>
  </si>
  <si>
    <t>1363 N Victor St</t>
  </si>
  <si>
    <t>Alta Fitzsimons</t>
  </si>
  <si>
    <t>Colfax Ave and Fitzsimons Pkwy</t>
  </si>
  <si>
    <t>Fitzsimons 100</t>
  </si>
  <si>
    <t>13100 E Colfax Ave</t>
  </si>
  <si>
    <t>Hyatt Regency Aurora-Denver Conference Center</t>
  </si>
  <si>
    <t>13200 E 14th Pl</t>
  </si>
  <si>
    <t>SpringHill Suites Anschutz Medical Campus</t>
  </si>
  <si>
    <t>13400 E Colfax Ave</t>
  </si>
  <si>
    <t>The Savoy at Dayton Station Apartments</t>
  </si>
  <si>
    <t>3645 S Dallas St</t>
  </si>
  <si>
    <t>Dayton</t>
  </si>
  <si>
    <t>Town Center Terrace</t>
  </si>
  <si>
    <t>3766 S Dayton St</t>
  </si>
  <si>
    <t>Village at Hampden Town Center</t>
  </si>
  <si>
    <t>3601 S Dallas St</t>
  </si>
  <si>
    <t>21 Fitzsimons</t>
  </si>
  <si>
    <t>2100 N Ursula St</t>
  </si>
  <si>
    <t>Fitzsimons</t>
  </si>
  <si>
    <t>Solana Fitzsimons</t>
  </si>
  <si>
    <t>11700 E 26th Ave</t>
  </si>
  <si>
    <t>Parq at Iliff Station</t>
  </si>
  <si>
    <t>2602 S Anaheim St</t>
  </si>
  <si>
    <t>Iliff</t>
  </si>
  <si>
    <t>Extended Stay America</t>
  </si>
  <si>
    <t>13941 E Harvard Ave</t>
  </si>
  <si>
    <t>Spur at Iliff Station</t>
  </si>
  <si>
    <t>Iliff Peak</t>
  </si>
  <si>
    <t>2337 Blackhawk St</t>
  </si>
  <si>
    <t>The Point Crossing</t>
  </si>
  <si>
    <t>The Point at Nine Mile</t>
  </si>
  <si>
    <t>3165 S Quari Street</t>
  </si>
  <si>
    <t>Nine Mile</t>
  </si>
  <si>
    <t>Granite Place at Village Center</t>
  </si>
  <si>
    <t>6175 S Willow Dr</t>
  </si>
  <si>
    <t>Greenwood Village</t>
  </si>
  <si>
    <t>Southeast</t>
  </si>
  <si>
    <t>Arapahoe at Village Center</t>
  </si>
  <si>
    <t>CoBank</t>
  </si>
  <si>
    <t>6340 S Fiddlers Green Cir</t>
  </si>
  <si>
    <t>Village Center Station II</t>
  </si>
  <si>
    <t>6360 S Fiddlers Green Cir</t>
  </si>
  <si>
    <t>Palazzo Verdi - Phase 1</t>
  </si>
  <si>
    <t>6363 S Fiddlers Green Cir</t>
  </si>
  <si>
    <t>Village Center Station I</t>
  </si>
  <si>
    <t>6380 S Fiddlers Green Cir</t>
  </si>
  <si>
    <t>Wingate by Wyndham - Greenwood Village</t>
  </si>
  <si>
    <t>8000 E Peakview Ave</t>
  </si>
  <si>
    <t>Bambino Terzo</t>
  </si>
  <si>
    <t>6363 S Fiddler's Green Cir</t>
  </si>
  <si>
    <t>Monaco Row</t>
  </si>
  <si>
    <t>4665 S Monaco St</t>
  </si>
  <si>
    <t>Belleview</t>
  </si>
  <si>
    <t>One DTC West</t>
  </si>
  <si>
    <t>4949 S Niagara St</t>
  </si>
  <si>
    <t>Carillon Belleview Station</t>
  </si>
  <si>
    <t>4855 S Niagara St</t>
  </si>
  <si>
    <t>Camden Belleview Station</t>
  </si>
  <si>
    <t>6515 E Union Ave</t>
  </si>
  <si>
    <t>Cielo Apartments</t>
  </si>
  <si>
    <t>6715 E Union Ave</t>
  </si>
  <si>
    <t>Milehouse</t>
  </si>
  <si>
    <t>Bellview Block A</t>
  </si>
  <si>
    <t>6750 E Chenango Ave</t>
  </si>
  <si>
    <t>The Den</t>
  </si>
  <si>
    <t>Bellview Block B</t>
  </si>
  <si>
    <t>6950 E Chenango Ave</t>
  </si>
  <si>
    <t>One Belleview Station</t>
  </si>
  <si>
    <t>Bellview Block C</t>
  </si>
  <si>
    <t>7001 E Bellview Ave</t>
  </si>
  <si>
    <t>Pearl DTC</t>
  </si>
  <si>
    <t>7571 E Technology Way</t>
  </si>
  <si>
    <t>6900 Layton</t>
  </si>
  <si>
    <t>Block E Bellview</t>
  </si>
  <si>
    <t>6900 Layton Ave</t>
  </si>
  <si>
    <t>Deco</t>
  </si>
  <si>
    <t>Millennium Colorado Station</t>
  </si>
  <si>
    <t>2170 S Colorado Blvd</t>
  </si>
  <si>
    <t>Colorado</t>
  </si>
  <si>
    <t>Colorado Center Tower 3</t>
  </si>
  <si>
    <t>2000 S Colorado Blvd</t>
  </si>
  <si>
    <t>Elevation at County Line Station</t>
  </si>
  <si>
    <t>8331 S Valley Hwy Rd</t>
  </si>
  <si>
    <t>Englewood</t>
  </si>
  <si>
    <t>County Line</t>
  </si>
  <si>
    <t>9151 East Panorama</t>
  </si>
  <si>
    <t>9151 East Panorama Cir</t>
  </si>
  <si>
    <t>Dry Creek</t>
  </si>
  <si>
    <t>The Rail at Inverness</t>
  </si>
  <si>
    <t>10001 E Dry Creek Rd</t>
  </si>
  <si>
    <t>AMLI at Inverness</t>
  </si>
  <si>
    <t>10200 E Dry Creek Rd</t>
  </si>
  <si>
    <t>Capstone at Vallagio</t>
  </si>
  <si>
    <t>158 Inverness Dr W</t>
  </si>
  <si>
    <t>169 Inverness</t>
  </si>
  <si>
    <t>169 Inverness Dr</t>
  </si>
  <si>
    <t>Centennial</t>
  </si>
  <si>
    <t>AMLI Dry Creek</t>
  </si>
  <si>
    <t>7471 S Clinton St</t>
  </si>
  <si>
    <t>The Glenn</t>
  </si>
  <si>
    <t>9300 E Mineral Ave</t>
  </si>
  <si>
    <t>Panorama Corporate Center</t>
  </si>
  <si>
    <t>9501 E Panorama Cir</t>
  </si>
  <si>
    <t>Vallagio North</t>
  </si>
  <si>
    <t>10111 Inverness Main St</t>
  </si>
  <si>
    <t>Vallagio at Inverness</t>
  </si>
  <si>
    <t>7800 Vallagio Ln</t>
  </si>
  <si>
    <t>Dry Creek Crossing</t>
  </si>
  <si>
    <t>9019 E Panorama Cir</t>
  </si>
  <si>
    <t>District Centennial</t>
  </si>
  <si>
    <t>E Mineral Ave and S Chester St</t>
  </si>
  <si>
    <t>Platt Park by Windsor</t>
  </si>
  <si>
    <t>99 E Arizona Ave</t>
  </si>
  <si>
    <t>Camden Lincoln Station</t>
  </si>
  <si>
    <t>10177 Station Way</t>
  </si>
  <si>
    <t>Lone Tree</t>
  </si>
  <si>
    <t>Lincoln</t>
  </si>
  <si>
    <t>Lincoln Square Lofts</t>
  </si>
  <si>
    <t>10180 Park Meadows Dr</t>
  </si>
  <si>
    <t>Westview at Lincoln Station</t>
  </si>
  <si>
    <t>10185 Park Meadows Dr</t>
  </si>
  <si>
    <t>Arcos at Lincoln Station</t>
  </si>
  <si>
    <t>10346 Park Meadows Dr</t>
  </si>
  <si>
    <t>Aspect Lone Tree</t>
  </si>
  <si>
    <t>10400 Park Meadows Dr</t>
  </si>
  <si>
    <t>Lofts At Lincoln Station</t>
  </si>
  <si>
    <t>9375 Station St</t>
  </si>
  <si>
    <t>One Lincoln Station</t>
  </si>
  <si>
    <t>9380 Station St</t>
  </si>
  <si>
    <t>Waterford Lone Tree</t>
  </si>
  <si>
    <t>10047 Park Meadows Dr</t>
  </si>
  <si>
    <t>Denver Marriott South at Park Meadows</t>
  </si>
  <si>
    <t>10345 Park Meadows Dr</t>
  </si>
  <si>
    <t>Littleton</t>
  </si>
  <si>
    <t>City Center &amp; East Villages</t>
  </si>
  <si>
    <t>Lincoln Ave and Havana St</t>
  </si>
  <si>
    <t>Lone Tree Town Center</t>
  </si>
  <si>
    <t>Wash Park Station</t>
  </si>
  <si>
    <t>675 E Louisiana Ave</t>
  </si>
  <si>
    <t>Louisiana•Pearl</t>
  </si>
  <si>
    <t>Louisiana Station Lofts</t>
  </si>
  <si>
    <t>750 Buchtel Blvd</t>
  </si>
  <si>
    <t>The Landmark</t>
  </si>
  <si>
    <t>7600 Landmark Way</t>
  </si>
  <si>
    <t>Orchard</t>
  </si>
  <si>
    <t>The Georgetown</t>
  </si>
  <si>
    <t>5400 DTC Pkwy</t>
  </si>
  <si>
    <t>Parc at Greenwood Village</t>
  </si>
  <si>
    <t>5500 DTC Pkwy</t>
  </si>
  <si>
    <t>Regency at RidgeGate</t>
  </si>
  <si>
    <t>10248 Ridgegate Cir</t>
  </si>
  <si>
    <t>Sky Ridge</t>
  </si>
  <si>
    <t>AMLI RidgeGate</t>
  </si>
  <si>
    <t>10020 Trainstation Cir</t>
  </si>
  <si>
    <t>Ovation</t>
  </si>
  <si>
    <t>9580 Ridgegate Pkwy</t>
  </si>
  <si>
    <t>Charles Schwab Phase I</t>
  </si>
  <si>
    <t>9899 Schwab Way</t>
  </si>
  <si>
    <t>IMT at RidgeGate</t>
  </si>
  <si>
    <t>9980 Trainstation Cir</t>
  </si>
  <si>
    <t>Corporex Hotel - Hampton Inn</t>
  </si>
  <si>
    <t>10030 Trainstation Cir</t>
  </si>
  <si>
    <t>The Marq at Ridgegate</t>
  </si>
  <si>
    <t>10270 Commonwealth St</t>
  </si>
  <si>
    <t>The District by Windsor</t>
  </si>
  <si>
    <t>6300 E Hampden Ave</t>
  </si>
  <si>
    <t>Southmoor</t>
  </si>
  <si>
    <t>University Station Apartments</t>
  </si>
  <si>
    <t>1881 Buchtel Blvd S</t>
  </si>
  <si>
    <t>University</t>
  </si>
  <si>
    <t>Affordable, Senior</t>
  </si>
  <si>
    <t>Yale 25 Station</t>
  </si>
  <si>
    <t>5151 E Yale Ave</t>
  </si>
  <si>
    <t>Yale</t>
  </si>
  <si>
    <t>Garden Court at Yale Station</t>
  </si>
  <si>
    <t>5155 E Yale Ave</t>
  </si>
  <si>
    <t>Yale Station Apartments</t>
  </si>
  <si>
    <t>5307 E Yale Ave</t>
  </si>
  <si>
    <t>Englewood Civic Center</t>
  </si>
  <si>
    <t>1000 Englewood Pkwy</t>
  </si>
  <si>
    <t>Southwest</t>
  </si>
  <si>
    <t>Liv Apartments</t>
  </si>
  <si>
    <t>201 Englewood Pkwy</t>
  </si>
  <si>
    <t>Broadway Lofts</t>
  </si>
  <si>
    <t>3401 S Broadway</t>
  </si>
  <si>
    <t>Artwalk City Center</t>
  </si>
  <si>
    <t>801 Englewood Pkwy</t>
  </si>
  <si>
    <t>Encore Evans Station</t>
  </si>
  <si>
    <t>1805 S Bannock St</t>
  </si>
  <si>
    <t>Evans</t>
  </si>
  <si>
    <t>Evans Station Lofts</t>
  </si>
  <si>
    <t>2140 S Delaware St</t>
  </si>
  <si>
    <t>The Overland</t>
  </si>
  <si>
    <t>Cherokee Flats</t>
  </si>
  <si>
    <t>2065 S Cherokee St</t>
  </si>
  <si>
    <t>Vita Littleton</t>
  </si>
  <si>
    <t>2100 W Littleton Blvd</t>
  </si>
  <si>
    <t>Littleton Downtown</t>
  </si>
  <si>
    <t>Littleton Station</t>
  </si>
  <si>
    <t>1900 Littleton Blvd</t>
  </si>
  <si>
    <t>Nevada Place</t>
  </si>
  <si>
    <t>5510 S Nevada St</t>
  </si>
  <si>
    <t>Berkshire Aspen Grove</t>
  </si>
  <si>
    <t>7317 S Platte River Pkwy</t>
  </si>
  <si>
    <t>Littleton Mineral</t>
  </si>
  <si>
    <t>Oxford Station Apartments</t>
  </si>
  <si>
    <t>4101 S Navajo St</t>
  </si>
  <si>
    <t>Oxford•City of Sheridan</t>
  </si>
  <si>
    <t>SkyHouse</t>
  </si>
  <si>
    <t>1776 Broadway St</t>
  </si>
  <si>
    <t>L Line</t>
  </si>
  <si>
    <t>20th•Welton</t>
  </si>
  <si>
    <t>Portofino Tower</t>
  </si>
  <si>
    <t>1827 Grant St</t>
  </si>
  <si>
    <t>SOVA</t>
  </si>
  <si>
    <t>1901 Grant St</t>
  </si>
  <si>
    <t>Beldame Apartments</t>
  </si>
  <si>
    <t>1904 Logan St</t>
  </si>
  <si>
    <t>Tower on the Park</t>
  </si>
  <si>
    <t>1905 Logan St</t>
  </si>
  <si>
    <t>Radius Uptown</t>
  </si>
  <si>
    <t>1935 Logan St</t>
  </si>
  <si>
    <t>Grant Park</t>
  </si>
  <si>
    <t>1975 Grant St</t>
  </si>
  <si>
    <t>One Lincoln Park</t>
  </si>
  <si>
    <t>2001 Lincoln St</t>
  </si>
  <si>
    <t>Alexan 20th St Station</t>
  </si>
  <si>
    <t>2014 California St</t>
  </si>
  <si>
    <t>2020 Lawrence</t>
  </si>
  <si>
    <t>2020 Lawrence St</t>
  </si>
  <si>
    <t>Point 21</t>
  </si>
  <si>
    <t>2131 Lawrence St</t>
  </si>
  <si>
    <t>Renaissance Off Broadway Lofts</t>
  </si>
  <si>
    <t>2135 Stout St</t>
  </si>
  <si>
    <t>Radiant</t>
  </si>
  <si>
    <t>2150 Welton St</t>
  </si>
  <si>
    <t>Renaissance Stout Street Lofts / Stout Street Health Center</t>
  </si>
  <si>
    <t>2180 Stout St</t>
  </si>
  <si>
    <t>One City Block</t>
  </si>
  <si>
    <t>444 E 19th Ave</t>
  </si>
  <si>
    <t>Uptown Square</t>
  </si>
  <si>
    <t>530 E 20th Ave</t>
  </si>
  <si>
    <t>Mile High United Way</t>
  </si>
  <si>
    <t>711 Park Ave W</t>
  </si>
  <si>
    <t>25th•Welton</t>
  </si>
  <si>
    <t>AMLI Park Ave</t>
  </si>
  <si>
    <t>755 E 19th Ave</t>
  </si>
  <si>
    <t>Cornerstone Residences</t>
  </si>
  <si>
    <t>1001 Park Ave W</t>
  </si>
  <si>
    <t>Alexan Arapahoe Square</t>
  </si>
  <si>
    <t>550 Park Ave West</t>
  </si>
  <si>
    <t>Welton Park</t>
  </si>
  <si>
    <t>2300 Welton St</t>
  </si>
  <si>
    <t>Blair-Caldwell African American Research Library</t>
  </si>
  <si>
    <t>2401 Welton St</t>
  </si>
  <si>
    <t>Cultural</t>
  </si>
  <si>
    <t>The Wheatley</t>
  </si>
  <si>
    <t>2460 Welton St</t>
  </si>
  <si>
    <t>The Lydian</t>
  </si>
  <si>
    <t>2560 Welton St</t>
  </si>
  <si>
    <t>Benedict Park Place</t>
  </si>
  <si>
    <t>305 Park Avenue W</t>
  </si>
  <si>
    <t>600 Park Ave</t>
  </si>
  <si>
    <t>Park Ave West Apartments</t>
  </si>
  <si>
    <t>Champa Square Apartments</t>
  </si>
  <si>
    <t>827 Park Ave W</t>
  </si>
  <si>
    <t>The Brownstones at King Stroud Court</t>
  </si>
  <si>
    <t>2400 Washington St</t>
  </si>
  <si>
    <t>27th•Welton</t>
  </si>
  <si>
    <t>Welton Homes at the Point</t>
  </si>
  <si>
    <t>2600 Washington St</t>
  </si>
  <si>
    <t>Villages at Curtis Park</t>
  </si>
  <si>
    <t>2855 Arapahoe St</t>
  </si>
  <si>
    <t>The Rossonian</t>
  </si>
  <si>
    <t>Planned 2026</t>
  </si>
  <si>
    <t>2650 Welton Street</t>
  </si>
  <si>
    <t>Retail; Entertainment</t>
  </si>
  <si>
    <t>Posner Center</t>
  </si>
  <si>
    <t>1025 33rd St</t>
  </si>
  <si>
    <t>30th•Downing</t>
  </si>
  <si>
    <t>Lofts at Downing Street Station</t>
  </si>
  <si>
    <t>2900 Downing St</t>
  </si>
  <si>
    <t>29th &amp; Welton</t>
  </si>
  <si>
    <t>2901 Welton St</t>
  </si>
  <si>
    <t>Fourth Quarter Apartments</t>
  </si>
  <si>
    <t>3150 Downing St</t>
  </si>
  <si>
    <t>Downing Square Apartments</t>
  </si>
  <si>
    <t>3280 Downing St</t>
  </si>
  <si>
    <t>Decatur Place</t>
  </si>
  <si>
    <t>1155 Decatur St</t>
  </si>
  <si>
    <t>W Line</t>
  </si>
  <si>
    <t>Decatur•Federal</t>
  </si>
  <si>
    <t>Corky Gonzales Public Library</t>
  </si>
  <si>
    <t>1498 Irving St</t>
  </si>
  <si>
    <t>CDOT HQ</t>
  </si>
  <si>
    <t>2829 W Howard Pl</t>
  </si>
  <si>
    <t>Luxe at Mile High</t>
  </si>
  <si>
    <t>3200 W Colfax Ave</t>
  </si>
  <si>
    <t>Avondale Apartments</t>
  </si>
  <si>
    <t>3275 W 14th Ave</t>
  </si>
  <si>
    <t>Stadium District Master Plan</t>
  </si>
  <si>
    <t>Beacon85</t>
  </si>
  <si>
    <t>85 S Union Blvd</t>
  </si>
  <si>
    <t>Lakewood</t>
  </si>
  <si>
    <t>Federal Center</t>
  </si>
  <si>
    <t>Indy Street Flats</t>
  </si>
  <si>
    <t>1440 Independence St</t>
  </si>
  <si>
    <t>Garrison</t>
  </si>
  <si>
    <t>Pearson Grove</t>
  </si>
  <si>
    <t>Hoyt St and W 14th Ave</t>
  </si>
  <si>
    <t>Golden Outlook Apartments</t>
  </si>
  <si>
    <t>544 Golden Ridge Rd</t>
  </si>
  <si>
    <t>Golden</t>
  </si>
  <si>
    <t>JeffCo Gov't Ctr</t>
  </si>
  <si>
    <t>Arroyo Village</t>
  </si>
  <si>
    <t>3450 W 13th Ave</t>
  </si>
  <si>
    <t>Knox</t>
  </si>
  <si>
    <t>Zephyr Line</t>
  </si>
  <si>
    <t>1391 Zephyr St</t>
  </si>
  <si>
    <t>Lakewood•Wadsworth</t>
  </si>
  <si>
    <t>40 West Residences</t>
  </si>
  <si>
    <t>5830 W Colfax Ave</t>
  </si>
  <si>
    <t>Lamar</t>
  </si>
  <si>
    <t>Lamar Station Crossing</t>
  </si>
  <si>
    <t>6150 W 13th Ave</t>
  </si>
  <si>
    <t>West Line Flats</t>
  </si>
  <si>
    <t>6500 W 13th Ave</t>
  </si>
  <si>
    <t>Flats at Two Creeks</t>
  </si>
  <si>
    <t>Gray St and W 14th Ave</t>
  </si>
  <si>
    <t>Oak Street Station</t>
  </si>
  <si>
    <t>1420 Oak St</t>
  </si>
  <si>
    <t>Oak</t>
  </si>
  <si>
    <t>Avenida Senior Living Lakewood</t>
  </si>
  <si>
    <t>1655 Pierson St</t>
  </si>
  <si>
    <t>WestLink at Oak Station</t>
  </si>
  <si>
    <t>1665 Pierson St</t>
  </si>
  <si>
    <t>Oak Street Townhomes</t>
  </si>
  <si>
    <t>Oak St and W 12th Ln</t>
  </si>
  <si>
    <t>Regatta Sloan's Lake</t>
  </si>
  <si>
    <t>1550 Raleigh St</t>
  </si>
  <si>
    <t>Perry</t>
  </si>
  <si>
    <t>Perry Row</t>
  </si>
  <si>
    <t>1595 Perry Street</t>
  </si>
  <si>
    <t>West Line Village</t>
  </si>
  <si>
    <t>10th Ave and Eaton St</t>
  </si>
  <si>
    <t>Sheridan</t>
  </si>
  <si>
    <t>Sheridan Station Apartments</t>
  </si>
  <si>
    <t>5330 W 11th Ave</t>
  </si>
  <si>
    <t>Renaissance West End Flats</t>
  </si>
  <si>
    <t>1490 N Zenobia St</t>
  </si>
  <si>
    <t>Brandon Flats</t>
  </si>
  <si>
    <t>1555 Xavier St</t>
  </si>
  <si>
    <t>Flatiron Marketplace Redevelopment - Phase 1</t>
  </si>
  <si>
    <t>Flatiron Marketplace Dr and Flatiron Crossing Dr</t>
  </si>
  <si>
    <t>US 36•Flatirons</t>
  </si>
  <si>
    <t>1315 Sheridan</t>
  </si>
  <si>
    <t>1315 Sherdan Blvd</t>
  </si>
  <si>
    <t>Fairfield Inn</t>
  </si>
  <si>
    <t>140 S Union St</t>
  </si>
  <si>
    <t>Renaissance Downtown Lofts</t>
  </si>
  <si>
    <t>2075 North Broadway</t>
  </si>
  <si>
    <t>Fairfield Inn and Suites</t>
  </si>
  <si>
    <t>13851 E Harvard Ave</t>
  </si>
  <si>
    <t>Mulroy Apartments</t>
  </si>
  <si>
    <t>3550 W 13th Ave</t>
  </si>
  <si>
    <t>Villas at Sloan's Lake</t>
  </si>
  <si>
    <t>1551 Wolf St</t>
  </si>
  <si>
    <t>Drehmoor Apartments</t>
  </si>
  <si>
    <t>215 E 19th Ave</t>
  </si>
  <si>
    <t>Edit at River North</t>
  </si>
  <si>
    <t>3463 Walnut</t>
  </si>
  <si>
    <t>3463 Walnut St</t>
  </si>
  <si>
    <t>The Hooper</t>
  </si>
  <si>
    <t>2602 Welton St</t>
  </si>
  <si>
    <t>Atlantis Apartments - Phase I</t>
  </si>
  <si>
    <t>201 S Cherokee St</t>
  </si>
  <si>
    <t>South Platte Crossing - Phase I</t>
  </si>
  <si>
    <t>7190 Colorado Blvd</t>
  </si>
  <si>
    <t>Commerce City</t>
  </si>
  <si>
    <t>N Line</t>
  </si>
  <si>
    <t>Julian Heights</t>
  </si>
  <si>
    <t>1529 Julian St</t>
  </si>
  <si>
    <t>Observatory Heights</t>
  </si>
  <si>
    <t>4200 E Warren Ave</t>
  </si>
  <si>
    <t>California Park East Apartments</t>
  </si>
  <si>
    <t>2770 California St</t>
  </si>
  <si>
    <t>Wise Harris Arms</t>
  </si>
  <si>
    <t>605 26th St</t>
  </si>
  <si>
    <t>All Copy Products HQ</t>
  </si>
  <si>
    <t>1635 W 13th Ave</t>
  </si>
  <si>
    <t>Meow Wolf</t>
  </si>
  <si>
    <t>1338 1st St</t>
  </si>
  <si>
    <t>The Mission Ballroom</t>
  </si>
  <si>
    <t>4100 Wynkoop St</t>
  </si>
  <si>
    <t>North Wynkoop</t>
  </si>
  <si>
    <t>4221 Brighton Blvd</t>
  </si>
  <si>
    <t>T3 RiNo</t>
  </si>
  <si>
    <t>The Parallel</t>
  </si>
  <si>
    <t>Wheat Ridge</t>
  </si>
  <si>
    <t>Wheat Ridge•Ward</t>
  </si>
  <si>
    <t>Hance Station</t>
  </si>
  <si>
    <t>52nd Ave and Tabor St</t>
  </si>
  <si>
    <t>The Ridge at Ward Station</t>
  </si>
  <si>
    <t> 5129 Vivian St</t>
  </si>
  <si>
    <t>Walnut Street Lofts</t>
  </si>
  <si>
    <t>3773 Walnut St</t>
  </si>
  <si>
    <t>FoundryLine</t>
  </si>
  <si>
    <t>3030 Welton Hostel</t>
  </si>
  <si>
    <t>3030 Welton</t>
  </si>
  <si>
    <t>The HUB North</t>
  </si>
  <si>
    <t>Blake St and Downing St</t>
  </si>
  <si>
    <t>4180 Wynkoop</t>
  </si>
  <si>
    <t>4180 Wynkoop St</t>
  </si>
  <si>
    <t>Vina Apartments</t>
  </si>
  <si>
    <t>48th &amp; Race - Phase I</t>
  </si>
  <si>
    <t>48th Ave and Race St</t>
  </si>
  <si>
    <t>National Western</t>
  </si>
  <si>
    <t>3501 Blake</t>
  </si>
  <si>
    <t>3501 Blake St</t>
  </si>
  <si>
    <t>SpringHill Suites Denver Tech Center</t>
  </si>
  <si>
    <t>7900 Peakview Ave</t>
  </si>
  <si>
    <t>Novel RiNo</t>
  </si>
  <si>
    <t>Lamar Station Crossing - Phase II</t>
  </si>
  <si>
    <t>Brickhouse at Lamar Station</t>
  </si>
  <si>
    <t>6300 W 13th Ave</t>
  </si>
  <si>
    <t>Vue West</t>
  </si>
  <si>
    <t>DTC Union Apartments</t>
  </si>
  <si>
    <t>4811 S Niagara St</t>
  </si>
  <si>
    <t>Grandview Station</t>
  </si>
  <si>
    <t>7315 Grandview Ave</t>
  </si>
  <si>
    <t>Miller Street Townhomes</t>
  </si>
  <si>
    <t>1445 Miller St</t>
  </si>
  <si>
    <t>Train Denver</t>
  </si>
  <si>
    <t>4000 Blake St</t>
  </si>
  <si>
    <t>The Cameron - Phase I</t>
  </si>
  <si>
    <t>4545 E. Warren Ave</t>
  </si>
  <si>
    <t>Best Western Vib</t>
  </si>
  <si>
    <t>3560 Brighton Blvd</t>
  </si>
  <si>
    <t>The Freemont Residences</t>
  </si>
  <si>
    <t>Fitsimons Phase II</t>
  </si>
  <si>
    <t>13021 E 21st Ave</t>
  </si>
  <si>
    <t>The Ridge at Thornton Station</t>
  </si>
  <si>
    <t>10101 Jackson Ct</t>
  </si>
  <si>
    <t>Thornton</t>
  </si>
  <si>
    <t>Thornton•104th</t>
  </si>
  <si>
    <t>The Current River North</t>
  </si>
  <si>
    <t>3615 Delgany St</t>
  </si>
  <si>
    <t>The Watershed</t>
  </si>
  <si>
    <t>36th Ave and Brighton Blvd</t>
  </si>
  <si>
    <t>Stonebridge Office/Hotel</t>
  </si>
  <si>
    <t>4885 S. Quebec St.</t>
  </si>
  <si>
    <t>Peakview Place</t>
  </si>
  <si>
    <t>6363 Greenwood Plaza Blvd</t>
  </si>
  <si>
    <t>Crossing Pointe North</t>
  </si>
  <si>
    <t>4220 104th Ave</t>
  </si>
  <si>
    <t>Gates District at Broadway Station - Phase 1</t>
  </si>
  <si>
    <t>Santa Fe Yards at Broadway Station</t>
  </si>
  <si>
    <t>Sante Fe Dr and Ohio Ave</t>
  </si>
  <si>
    <t>Catbird Hotel</t>
  </si>
  <si>
    <t>3770 Walnut St</t>
  </si>
  <si>
    <t>Kenect</t>
  </si>
  <si>
    <t>Lawrence St and 21st St</t>
  </si>
  <si>
    <t>Mixed</t>
  </si>
  <si>
    <t>X Denver 2</t>
  </si>
  <si>
    <t>X Denver 3</t>
  </si>
  <si>
    <t>Charity House</t>
  </si>
  <si>
    <t>Welton St and Downing St</t>
  </si>
  <si>
    <t>West Side Lofts</t>
  </si>
  <si>
    <t>1336-1340 Sheridan Blvd</t>
  </si>
  <si>
    <t>Benton Street Flats</t>
  </si>
  <si>
    <t>1300 Benton St</t>
  </si>
  <si>
    <t>Eastlake Station North</t>
  </si>
  <si>
    <t>126th Ave and Lafayette St</t>
  </si>
  <si>
    <t>Eastlake•124th Ave</t>
  </si>
  <si>
    <t>Reve Boulder</t>
  </si>
  <si>
    <t>3000 Pearl Pkwy`</t>
  </si>
  <si>
    <t>Palazzo Verdi II</t>
  </si>
  <si>
    <t>Fiddlers Green Cir and Greenwood Plaza Blvd</t>
  </si>
  <si>
    <t>Fiddler's View</t>
  </si>
  <si>
    <t>Novus Apartments at Sky Ridge</t>
  </si>
  <si>
    <t>Sky Ridge Station Apartments</t>
  </si>
  <si>
    <t>9938 Trainstation Circle</t>
  </si>
  <si>
    <t>Kiewit Office - Phase I</t>
  </si>
  <si>
    <t>Trainstation Cir and Sky Ridge Ave</t>
  </si>
  <si>
    <t>Kiewit Office - Phase II</t>
  </si>
  <si>
    <t>Trainstation Cir and Chatham Dr</t>
  </si>
  <si>
    <t>South Platte Crossing - Phase II</t>
  </si>
  <si>
    <t>Caley Ponds Townhomes</t>
  </si>
  <si>
    <t>9000 E Caley Way</t>
  </si>
  <si>
    <t>Westminster TOD</t>
  </si>
  <si>
    <t>Westminster Station Dr and Hooker St</t>
  </si>
  <si>
    <t>48 Race - Phase II+</t>
  </si>
  <si>
    <t>19th and Chestnut Apartments</t>
  </si>
  <si>
    <t>The Collective</t>
  </si>
  <si>
    <t>3700 Marion St</t>
  </si>
  <si>
    <t>Paradigm</t>
  </si>
  <si>
    <t>3400 Walnut St</t>
  </si>
  <si>
    <t>Alta Mile High</t>
  </si>
  <si>
    <t>Kimpton Denver Tech Center</t>
  </si>
  <si>
    <t>Chenango Ave and Olive St</t>
  </si>
  <si>
    <t>Ava Rino</t>
  </si>
  <si>
    <t>1185 26th St</t>
  </si>
  <si>
    <t>Traverse Apartments Lakewood</t>
  </si>
  <si>
    <t>5495 W 10th Ave</t>
  </si>
  <si>
    <t>Quin</t>
  </si>
  <si>
    <t>1010 Santa Fe Dr</t>
  </si>
  <si>
    <t>Alexan Evans Station</t>
  </si>
  <si>
    <t>EMW Apartments</t>
  </si>
  <si>
    <t>2121 Broadway</t>
  </si>
  <si>
    <t>Vert Lofts</t>
  </si>
  <si>
    <t>3541 Wynkoop St</t>
  </si>
  <si>
    <t>Hanover Evans Station</t>
  </si>
  <si>
    <t>1933 S Acoma St</t>
  </si>
  <si>
    <t>RidgeGate Station Apartments</t>
  </si>
  <si>
    <t>Havana St and RidgeGate Pkwy</t>
  </si>
  <si>
    <t>RidgeGate Parkway</t>
  </si>
  <si>
    <t>Talus Affordable Housing</t>
  </si>
  <si>
    <t>Coventry Affordable Housing</t>
  </si>
  <si>
    <t>Thrive Townhomes</t>
  </si>
  <si>
    <t>Atlantis Apartments - Phase II</t>
  </si>
  <si>
    <t>420 W Cedar Ave</t>
  </si>
  <si>
    <t>Eastlake Station South - Phase I</t>
  </si>
  <si>
    <t>Huffy Business Park L2</t>
  </si>
  <si>
    <t>Eastlake Ave and Claude Ct</t>
  </si>
  <si>
    <t>TBD - Wadsworth/13th Ave Apartments</t>
  </si>
  <si>
    <t>1288 Wadsworth</t>
  </si>
  <si>
    <t>Kalaco Apartments</t>
  </si>
  <si>
    <t>37th/Downing Apartments</t>
  </si>
  <si>
    <r>
      <t>38th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>Blake</t>
    </r>
  </si>
  <si>
    <t>S'park West</t>
  </si>
  <si>
    <t>S'park</t>
  </si>
  <si>
    <t>Bluff St and 33rd St</t>
  </si>
  <si>
    <t>S'park 24</t>
  </si>
  <si>
    <t>Bluff St and 32nd St</t>
  </si>
  <si>
    <t>S'park Ciclo</t>
  </si>
  <si>
    <t>3390 Valmont Rd</t>
  </si>
  <si>
    <t>S'park Timber</t>
  </si>
  <si>
    <t>3303 Bluff St</t>
  </si>
  <si>
    <t>S'park Market</t>
  </si>
  <si>
    <t>3400 Valmont Rd</t>
  </si>
  <si>
    <t>S'park Railyards</t>
  </si>
  <si>
    <t xml:space="preserve">Platform at S'park </t>
  </si>
  <si>
    <t> 3350 Bluff Street</t>
  </si>
  <si>
    <t>S'park Meredith House</t>
  </si>
  <si>
    <t>Vectra Bank HQ</t>
  </si>
  <si>
    <t>Clear Creek Transit Village</t>
  </si>
  <si>
    <t>5901 Federal Blvd</t>
  </si>
  <si>
    <t>Adams County</t>
  </si>
  <si>
    <t>Clear Creek•Federal</t>
  </si>
  <si>
    <t>Charles Schwab Phase II</t>
  </si>
  <si>
    <t>Fitzsimons Village</t>
  </si>
  <si>
    <t>14th Pl and Uvalda St</t>
  </si>
  <si>
    <t>Renaissance Legacy Lofts</t>
  </si>
  <si>
    <t>2175 California St</t>
  </si>
  <si>
    <t>AMLI Broadway Park</t>
  </si>
  <si>
    <t>Aston on Pearl</t>
  </si>
  <si>
    <t>1230 S Pearl</t>
  </si>
  <si>
    <t>Existing TOD</t>
  </si>
  <si>
    <t>1230 S Pearl St</t>
  </si>
  <si>
    <t>Sol</t>
  </si>
  <si>
    <t>1087 N Bryant St</t>
  </si>
  <si>
    <t>Solid Ground Apartments</t>
  </si>
  <si>
    <t>7290 W 14th Ave</t>
  </si>
  <si>
    <t>Vance Street Flats</t>
  </si>
  <si>
    <t>District 475</t>
  </si>
  <si>
    <t>2071 S Galapago St</t>
  </si>
  <si>
    <t>Shanahan Pedersen Apartments</t>
  </si>
  <si>
    <t>1530 W 13th Ave</t>
  </si>
  <si>
    <t>Continental at 38th and Huron</t>
  </si>
  <si>
    <t>38th/Huron</t>
  </si>
  <si>
    <t>38th Ave and Huron St</t>
  </si>
  <si>
    <t>Fox Station</t>
  </si>
  <si>
    <t>40th/Fox</t>
  </si>
  <si>
    <t>725 W 39th Ave</t>
  </si>
  <si>
    <t>One River North</t>
  </si>
  <si>
    <t>40th St and Blake St</t>
  </si>
  <si>
    <t>Lone Tree Lincoln Apts</t>
  </si>
  <si>
    <t>Park Meadows Dr and Station St</t>
  </si>
  <si>
    <t>Aurora Town Center Hotel</t>
  </si>
  <si>
    <t>Abeline St and Alameda Ave</t>
  </si>
  <si>
    <t>Crossing Pointe - Phase II</t>
  </si>
  <si>
    <t>104th Ave and Colorado Blvd</t>
  </si>
  <si>
    <t>Central Park Station Residences - Phase I</t>
  </si>
  <si>
    <t>Central Park Station Residences - Phase II</t>
  </si>
  <si>
    <t>Legacy at Aurora Metro Center</t>
  </si>
  <si>
    <t>Legacy Partners Apartments</t>
  </si>
  <si>
    <t>Kairoi Development Apartments</t>
  </si>
  <si>
    <t xml:space="preserve">Centerpoint Dr and Center Ave </t>
  </si>
  <si>
    <t>Summit View Senior Apartments</t>
  </si>
  <si>
    <t>Springs at Pena Station</t>
  </si>
  <si>
    <t>17770 E. 64th Ave</t>
  </si>
  <si>
    <t>Central Park Urban Living Condos</t>
  </si>
  <si>
    <t>8475 E 36th Ave</t>
  </si>
  <si>
    <t>Central Park III</t>
  </si>
  <si>
    <t>Village at CP Phase II</t>
  </si>
  <si>
    <t>8305 E 35th Ave</t>
  </si>
  <si>
    <t>30 + Pearl - Quadrant 1A</t>
  </si>
  <si>
    <t>30Pearl</t>
  </si>
  <si>
    <t>Magnolia Apartments</t>
  </si>
  <si>
    <t>30 + Pearl - Quadrant 2, Building 2A</t>
  </si>
  <si>
    <t>3001 Spruce St</t>
  </si>
  <si>
    <t>30 + Pearl - Quadrant 3A</t>
  </si>
  <si>
    <t>Spruce St and Junction Pl</t>
  </si>
  <si>
    <t>30 + Pearl - Quadrant 4N</t>
  </si>
  <si>
    <t>2281 JUNCTION PL</t>
  </si>
  <si>
    <t>Bluebell</t>
  </si>
  <si>
    <t>30 + Pearl - Quadrant 4S, Building 4B</t>
  </si>
  <si>
    <t>3075 Pearl Pkwy</t>
  </si>
  <si>
    <t>Washington Center Apartments</t>
  </si>
  <si>
    <t>Washington Center Pkwy</t>
  </si>
  <si>
    <t>Ozzie</t>
  </si>
  <si>
    <t>4190 W Colfax Ave</t>
  </si>
  <si>
    <t>Wynkoop Hotel</t>
  </si>
  <si>
    <t>41st/Brighton Hotel</t>
  </si>
  <si>
    <t>4150 Brighton Blvd</t>
  </si>
  <si>
    <t>Aspen Heights</t>
  </si>
  <si>
    <t>1225 Wadsworth Blvd</t>
  </si>
  <si>
    <t>Pena Station Phase II</t>
  </si>
  <si>
    <t>64th Ave and Telluride Way</t>
  </si>
  <si>
    <t>2nd/Abilene</t>
  </si>
  <si>
    <t>2nd Pl and Abilene St</t>
  </si>
  <si>
    <t>6400 Colfax</t>
  </si>
  <si>
    <t>6400 W Colfax Ave</t>
  </si>
  <si>
    <t>The Cambria</t>
  </si>
  <si>
    <t>3601 Brighton Blvd</t>
  </si>
  <si>
    <t>Flora</t>
  </si>
  <si>
    <t>3500 Chestnut Pl</t>
  </si>
  <si>
    <t>Greenhaus</t>
  </si>
  <si>
    <t>DHA Sun Valley Redevelopment</t>
  </si>
  <si>
    <t>2799 W 13th Ave</t>
  </si>
  <si>
    <t>Thrive</t>
  </si>
  <si>
    <t>2660 W Holden Place</t>
  </si>
  <si>
    <t>Gateway North</t>
  </si>
  <si>
    <t>1005 Decatur St</t>
  </si>
  <si>
    <t>Gateway South</t>
  </si>
  <si>
    <t>1025 Decatur St</t>
  </si>
  <si>
    <t>Central Park Station One</t>
  </si>
  <si>
    <t>37th Ave and Uinta St</t>
  </si>
  <si>
    <t>Eastlake Station South - Phase II</t>
  </si>
  <si>
    <t>The Reserve at Lone Tree</t>
  </si>
  <si>
    <t>Southeast Corner of South Havana Street &amp; High Note Avenue</t>
  </si>
  <si>
    <t>Fox Iron Works</t>
  </si>
  <si>
    <t>Iota Fox Station</t>
  </si>
  <si>
    <t>Alloy Sunnyside</t>
  </si>
  <si>
    <t>TBD - Sunnyside Apts</t>
  </si>
  <si>
    <t>4155 N Jason St</t>
  </si>
  <si>
    <t>Wynkoop Tower</t>
  </si>
  <si>
    <t>38th St and Wynkoop St</t>
  </si>
  <si>
    <t>Denver Rock Drill -Phase II</t>
  </si>
  <si>
    <t>Franklin, 39th, Williams</t>
  </si>
  <si>
    <t>The Cameron - Phase II</t>
  </si>
  <si>
    <t>Six on Sheridan</t>
  </si>
  <si>
    <t>1330 Sheridan Blvd</t>
  </si>
  <si>
    <t>Three three 54</t>
  </si>
  <si>
    <t>Sonder Hotel RiNo</t>
  </si>
  <si>
    <t>3354 Larimer St</t>
  </si>
  <si>
    <t>2506 W Colfax Ave</t>
  </si>
  <si>
    <t>3300 Blake Street Apartments</t>
  </si>
  <si>
    <t>3300 Blake St</t>
  </si>
  <si>
    <t>Peña Station NEXT</t>
  </si>
  <si>
    <t>Master planned development</t>
  </si>
  <si>
    <t>Peña Station North</t>
  </si>
  <si>
    <t>Tempo Nine Mile</t>
  </si>
  <si>
    <t>Irving at Mile High Vista</t>
  </si>
  <si>
    <t>3270 W. Colfax Ave.</t>
  </si>
  <si>
    <t>Mill Creek Residential</t>
  </si>
  <si>
    <t>3401 Blake St</t>
  </si>
  <si>
    <t>2600 Larimer Apts</t>
  </si>
  <si>
    <t>2550 Larimer</t>
  </si>
  <si>
    <t>Santa Fe Apartments Phase II</t>
  </si>
  <si>
    <t>Mesa Apartments</t>
  </si>
  <si>
    <t>30 + Pearl - Quadrant 2, Building 2B</t>
  </si>
  <si>
    <t>2360 30th Street</t>
  </si>
  <si>
    <t>30 + Pearl - Quadrant 1B</t>
  </si>
  <si>
    <t>30 + Pearl - Quadrant 1C</t>
  </si>
  <si>
    <t>30 + Pearl - Quadrant 3B</t>
  </si>
  <si>
    <t>30 + Pearl - Quadrant 3C</t>
  </si>
  <si>
    <t>Townhome</t>
  </si>
  <si>
    <t>30 + Pearl - Quadrant 3D</t>
  </si>
  <si>
    <t>Unnamed Office Tower</t>
  </si>
  <si>
    <t>6430 S. Fiddlers Green Circle</t>
  </si>
  <si>
    <t>(All)</t>
  </si>
  <si>
    <t>Sum of Total Residential Units (#)</t>
  </si>
  <si>
    <t>Sum of Total Commercial (SF)</t>
  </si>
  <si>
    <t>Sum of Hotel Keys (#)</t>
  </si>
  <si>
    <t>Grand Total</t>
  </si>
  <si>
    <t>Pre 2022 Headers</t>
  </si>
  <si>
    <t>2022 and later</t>
  </si>
  <si>
    <t>Year Opened/Built</t>
  </si>
  <si>
    <t>Existing, Planned, or Not TOD</t>
  </si>
  <si>
    <t>Prop Address (w/ link to map)</t>
  </si>
  <si>
    <t>Corridor</t>
  </si>
  <si>
    <t>Distance to Nearest Station</t>
  </si>
  <si>
    <t>TOD? Based on distance &amp; year</t>
  </si>
  <si>
    <t>Removed</t>
  </si>
  <si>
    <t>Corridor Pres?</t>
  </si>
  <si>
    <t>Included in RTD TOD Illustrated Guide</t>
  </si>
  <si>
    <t>Priv Prop
Park
Study?</t>
  </si>
  <si>
    <t>Analyzed in 2020 Residential Parking Study</t>
  </si>
  <si>
    <t xml:space="preserve">P3 Study? </t>
  </si>
  <si>
    <t>Residential 
Income</t>
  </si>
  <si>
    <t>Residential 
Tenure</t>
  </si>
  <si>
    <t>A.H. Rental Units</t>
  </si>
  <si>
    <t>A.H. Owned Units</t>
  </si>
  <si>
    <t>Mkt Rental Units</t>
  </si>
  <si>
    <t>Mkt Owned Units</t>
  </si>
  <si>
    <t xml:space="preserve">Sr. Res. Units </t>
  </si>
  <si>
    <t>Stu. Res. Units</t>
  </si>
  <si>
    <t>Residential Units</t>
  </si>
  <si>
    <t>Lots 
Size
SF</t>
  </si>
  <si>
    <t>Acre</t>
  </si>
  <si>
    <t>Units 
per 
Acre</t>
  </si>
  <si>
    <t>Office S.F. (k)</t>
  </si>
  <si>
    <t>Retail S.F. (k)</t>
  </si>
  <si>
    <t>Other S.F. (k)</t>
  </si>
  <si>
    <t>Commercial S.F.</t>
  </si>
  <si>
    <t>Hotel Keys</t>
  </si>
  <si>
    <t>Station PID</t>
  </si>
  <si>
    <t>The Cortland</t>
  </si>
  <si>
    <t>Boulder Commons - Bluff</t>
  </si>
  <si>
    <t>Other</t>
  </si>
  <si>
    <t>Atria Arista</t>
  </si>
  <si>
    <t>Arista Broomfield</t>
  </si>
  <si>
    <t>The Russell</t>
  </si>
  <si>
    <t>Residence Inn by Marriott</t>
  </si>
  <si>
    <t>Belleview Station TOD Master Plan</t>
  </si>
  <si>
    <t>Commerce City•72nd Ave</t>
  </si>
  <si>
    <t>Empower Field at Mile High</t>
  </si>
  <si>
    <t>10810 Rail Wy</t>
  </si>
  <si>
    <t>Mica Rino</t>
  </si>
  <si>
    <t>4290 Brighton Blvd</t>
  </si>
  <si>
    <t>950 S Bannock St</t>
  </si>
  <si>
    <t>The Dorsey</t>
  </si>
  <si>
    <t>2130 Arapahoe Street</t>
  </si>
  <si>
    <t>Wynkoop Street</t>
  </si>
  <si>
    <t>3700 Downing St</t>
  </si>
  <si>
    <t>Planned 2025</t>
  </si>
  <si>
    <t>1450 Morrison Road</t>
  </si>
  <si>
    <t>1901 Ridge Rd</t>
  </si>
  <si>
    <t>Polaris</t>
  </si>
  <si>
    <t>Wadsworth Station Apartments - Phase I</t>
  </si>
  <si>
    <t>11516 Wadsworth Blvd</t>
  </si>
  <si>
    <t>Uptown Ave and Parkland St (NE)</t>
  </si>
  <si>
    <t>Polaris Income Aligned</t>
  </si>
  <si>
    <t>Wadsworth Station Lot 1</t>
  </si>
  <si>
    <t>Wadsworth Blvd and W 116th Ave</t>
  </si>
  <si>
    <t>3304 Meredith St</t>
  </si>
  <si>
    <t>1010 W Colfax Ave</t>
  </si>
  <si>
    <t>Boulder Commons - Pearl</t>
  </si>
  <si>
    <t>2255 31ST ST</t>
  </si>
  <si>
    <t>7222 E Layton Ave</t>
  </si>
  <si>
    <t>2273 31st Street</t>
  </si>
  <si>
    <t>2291 31st St</t>
  </si>
  <si>
    <t>5854 Vance Street</t>
  </si>
  <si>
    <t>Destinations at Arista</t>
  </si>
  <si>
    <t>Steadfast at Arista</t>
  </si>
  <si>
    <t>8705 Parkland St</t>
  </si>
  <si>
    <t>Elevon</t>
  </si>
  <si>
    <t>3600 Uinta St </t>
  </si>
  <si>
    <t>3700 Uinta ST</t>
  </si>
  <si>
    <t>Opens in a new tab</t>
  </si>
  <si>
    <t>BrewDog</t>
  </si>
  <si>
    <t>3950 Wynkoop St</t>
  </si>
  <si>
    <t>Other; Office</t>
  </si>
  <si>
    <t>Crosswinds at Arista</t>
  </si>
  <si>
    <t>8710 Uptown Ave</t>
  </si>
  <si>
    <t>Mercer Union Station</t>
  </si>
  <si>
    <t>2059 19th St</t>
  </si>
  <si>
    <t>3500 BLAKE STREET</t>
  </si>
  <si>
    <t>Denver Rock Drill</t>
  </si>
  <si>
    <t>357 S. Bannock Street</t>
  </si>
  <si>
    <t>3750 Blake Street</t>
  </si>
  <si>
    <t>Ironworks on Fox</t>
  </si>
  <si>
    <t>651 W 42nd Ave</t>
  </si>
  <si>
    <t>500 W 41st Ave</t>
  </si>
  <si>
    <t>4150 N. Jason St.</t>
  </si>
  <si>
    <t>1350 40th St</t>
  </si>
  <si>
    <t>Revival on Platte</t>
  </si>
  <si>
    <t>12150 E Dartmouth Ave</t>
  </si>
  <si>
    <t>Forge</t>
  </si>
  <si>
    <t>3901 Brighton Blvd</t>
  </si>
  <si>
    <t>PRÓXIMO AT PEÑA STATION</t>
  </si>
  <si>
    <t>6233 N Panasonic Way</t>
  </si>
  <si>
    <t>Axis West Flats</t>
  </si>
  <si>
    <t>1205 Benton St</t>
  </si>
  <si>
    <t>One Seven Belleview Station</t>
  </si>
  <si>
    <t>4882 S Newport St</t>
  </si>
  <si>
    <t>TBD - Affordable Housing for Native American and Alaskan Native</t>
  </si>
  <si>
    <t>901 Navajo St</t>
  </si>
  <si>
    <t>Benton Street Mixed Use</t>
  </si>
  <si>
    <t>980 Benton St</t>
  </si>
  <si>
    <t>Ingalls Street Townhomes</t>
  </si>
  <si>
    <t>1405 Ingalls St</t>
  </si>
  <si>
    <t>15 Sable Apartments</t>
  </si>
  <si>
    <t>15 S Sable Blvd</t>
  </si>
  <si>
    <t>40th and Walnut</t>
  </si>
  <si>
    <t>1335 40TH STREET</t>
  </si>
  <si>
    <t>The Hudson</t>
  </si>
  <si>
    <t>3650 Delgany St</t>
  </si>
  <si>
    <t>Mental Health Center Apts</t>
  </si>
  <si>
    <t>5055 W. 10th Ave</t>
  </si>
  <si>
    <t>Henninger Legacy Homes</t>
  </si>
  <si>
    <t>333 W. Bayaud Ave</t>
  </si>
  <si>
    <t>Yates Quadplex</t>
  </si>
  <si>
    <t>1328 NORTH YATES STREET</t>
  </si>
  <si>
    <t>Holiday Shopping Center Redevelopment</t>
  </si>
  <si>
    <t>955 Sheridan Blvd</t>
  </si>
  <si>
    <t>Rent</t>
  </si>
  <si>
    <t>35th and Brighton Apartments</t>
  </si>
  <si>
    <t>3510 N Brighton Blvd</t>
  </si>
  <si>
    <t>MAA Panorama</t>
  </si>
  <si>
    <t>7700 S Chester St</t>
  </si>
  <si>
    <t>3800 Brighton</t>
  </si>
  <si>
    <t>3800 Brighton Blvd</t>
  </si>
  <si>
    <t>AC Hotel Rino</t>
  </si>
  <si>
    <t>Brighton Blvd Hotel</t>
  </si>
  <si>
    <t>3680 N Brighton</t>
  </si>
  <si>
    <t>Fairfield at Arista</t>
  </si>
  <si>
    <t>8221 Transit Way</t>
  </si>
  <si>
    <t>Children's Hospital Therapy Care Center</t>
  </si>
  <si>
    <t>8401 Arista Pl</t>
  </si>
  <si>
    <t>KB Homes</t>
  </si>
  <si>
    <t>Uptown Ave and Parkland St (SW)</t>
  </si>
  <si>
    <t>Duplex</t>
  </si>
  <si>
    <t>Parcel V - Phase 1</t>
  </si>
  <si>
    <t>Uptown Ave and Parkland St (SE)</t>
  </si>
  <si>
    <t>Century Communities</t>
  </si>
  <si>
    <t>Uptown Ave and Central Ct</t>
  </si>
  <si>
    <t>Arista Place Lot 4</t>
  </si>
  <si>
    <t>Arista Place and Colony Row</t>
  </si>
  <si>
    <t>Office, Retail</t>
  </si>
  <si>
    <t>Arista Place Lot 5</t>
  </si>
  <si>
    <t>Arista Place and Central Ct</t>
  </si>
  <si>
    <t>Live Work Lofts</t>
  </si>
  <si>
    <t>Transit Way and Colony Row</t>
  </si>
  <si>
    <t>Flats on the A</t>
  </si>
  <si>
    <t>3910 Salida Street</t>
  </si>
  <si>
    <t>40th•Airport Blvd</t>
  </si>
  <si>
    <t>Arista Class A Office</t>
  </si>
  <si>
    <t>8520 Uptown Ave</t>
  </si>
  <si>
    <t>Civic Duty Beer Garden</t>
  </si>
  <si>
    <t>8000 Arista Pl</t>
  </si>
  <si>
    <t>Wadsworth Junction Apartments</t>
  </si>
  <si>
    <t>11495 Wadsworth Boulevard</t>
  </si>
  <si>
    <t>Missing Middle Apartments</t>
  </si>
  <si>
    <t>3625 W 10th Ave</t>
  </si>
  <si>
    <t>Albion and Iliff Affordable Apartments</t>
  </si>
  <si>
    <t>NE corner of Albion and Iliff</t>
  </si>
  <si>
    <t>Hanover Alameda Station</t>
  </si>
  <si>
    <t>301 S Cherokee</t>
  </si>
  <si>
    <t>Retail, Office</t>
  </si>
  <si>
    <t>Chestnut Place</t>
  </si>
  <si>
    <t>1901 Chestnut Pl</t>
  </si>
  <si>
    <t>Joli</t>
  </si>
  <si>
    <t>FLO</t>
  </si>
  <si>
    <t>TBD- Affordable Modular Apts</t>
  </si>
  <si>
    <t>2639 W Holden Pl</t>
  </si>
  <si>
    <t>Modular</t>
  </si>
  <si>
    <t>Phantom Residences</t>
  </si>
  <si>
    <t>NW corner S. Cherokee St &amp; W. Warren Ave</t>
  </si>
  <si>
    <t>Row Labels</t>
  </si>
  <si>
    <t>Planned TOD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</si>
</sst>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444444"/>
      <name val="Calibri"/>
      <family val="2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E0E2D"/>
        <bgColor indexed="64"/>
      </patternFill>
    </fill>
    <fill>
      <patternFill patternType="solid">
        <fgColor rgb="FFDF6613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0" fontId="4" fillId="0" borderId="0" xfId="2" applyFill="1" applyAlignment="1">
      <alignment horizontal="left"/>
    </xf>
    <xf numFmtId="0" fontId="0" fillId="0" borderId="0" xfId="0" applyAlignment="1">
      <alignment horizontal="left"/>
    </xf>
    <xf numFmtId="0" fontId="4" fillId="0" borderId="0" xfId="2" applyFill="1"/>
    <xf numFmtId="0" fontId="4" fillId="0" borderId="0" xfId="2" applyFill="1" applyAlignment="1">
      <alignment horizontal="left" wrapText="1"/>
    </xf>
    <xf numFmtId="0" fontId="1" fillId="0" borderId="0" xfId="2" applyFont="1" applyFill="1" applyAlignment="1">
      <alignment horizontal="left"/>
    </xf>
    <xf numFmtId="0" fontId="1" fillId="0" borderId="0" xfId="0" applyFont="1"/>
    <xf numFmtId="0" fontId="0" fillId="0" borderId="0" xfId="1" applyNumberFormat="1" applyFont="1" applyFill="1" applyAlignment="1">
      <alignment horizontal="right"/>
    </xf>
    <xf numFmtId="164" fontId="3" fillId="0" borderId="0" xfId="1" quotePrefix="1" applyNumberFormat="1" applyFont="1" applyFill="1" applyAlignment="1">
      <alignment horizontal="right"/>
    </xf>
    <xf numFmtId="0" fontId="1" fillId="0" borderId="0" xfId="1" applyNumberFormat="1" applyFont="1" applyFill="1" applyAlignment="1">
      <alignment horizontal="right"/>
    </xf>
    <xf numFmtId="164" fontId="1" fillId="0" borderId="0" xfId="1" quotePrefix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left"/>
    </xf>
    <xf numFmtId="0" fontId="0" fillId="0" borderId="0" xfId="0" pivotButton="1"/>
    <xf numFmtId="164" fontId="1" fillId="0" borderId="0" xfId="1" applyNumberFormat="1" applyFont="1" applyFill="1" applyAlignment="1">
      <alignment horizontal="left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1" fillId="0" borderId="0" xfId="1" applyNumberFormat="1" applyFont="1" applyFill="1"/>
    <xf numFmtId="164" fontId="0" fillId="0" borderId="0" xfId="1" applyNumberFormat="1" applyFont="1" applyBorder="1"/>
    <xf numFmtId="164" fontId="1" fillId="0" borderId="0" xfId="1" quotePrefix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" fillId="0" borderId="1" xfId="2" applyFont="1" applyFill="1" applyBorder="1"/>
    <xf numFmtId="0" fontId="0" fillId="0" borderId="6" xfId="0" applyBorder="1"/>
    <xf numFmtId="0" fontId="1" fillId="0" borderId="0" xfId="0" applyFont="1" applyAlignment="1">
      <alignment horizontal="left" vertical="center"/>
    </xf>
    <xf numFmtId="0" fontId="12" fillId="0" borderId="6" xfId="0" applyFont="1" applyBorder="1"/>
    <xf numFmtId="0" fontId="0" fillId="0" borderId="0" xfId="0" applyAlignment="1">
      <alignment wrapText="1"/>
    </xf>
    <xf numFmtId="0" fontId="10" fillId="9" borderId="3" xfId="0" applyFont="1" applyFill="1" applyBorder="1"/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1" fontId="10" fillId="4" borderId="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0" fillId="5" borderId="3" xfId="1" applyNumberFormat="1" applyFont="1" applyFill="1" applyBorder="1" applyAlignment="1">
      <alignment horizontal="center" vertical="center" wrapText="1"/>
    </xf>
    <xf numFmtId="164" fontId="11" fillId="7" borderId="5" xfId="1" applyNumberFormat="1" applyFont="1" applyFill="1" applyBorder="1" applyAlignment="1">
      <alignment horizontal="center" vertical="center" wrapText="1"/>
    </xf>
    <xf numFmtId="164" fontId="11" fillId="8" borderId="3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1" applyNumberFormat="1" applyFont="1" applyFill="1" applyAlignment="1">
      <alignment horizontal="left"/>
    </xf>
    <xf numFmtId="166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1" xfId="0" quotePrefix="1" applyFont="1" applyBorder="1"/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0" fontId="1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165" fontId="0" fillId="0" borderId="0" xfId="0" applyNumberFormat="1"/>
    <xf numFmtId="0" fontId="1" fillId="0" borderId="0" xfId="0" applyFont="1" applyAlignment="1">
      <alignment horizontal="left" wrapText="1"/>
    </xf>
    <xf numFmtId="0" fontId="8" fillId="0" borderId="0" xfId="0" applyFont="1"/>
    <xf numFmtId="0" fontId="1" fillId="0" borderId="0" xfId="0" quotePrefix="1" applyFont="1"/>
    <xf numFmtId="0" fontId="0" fillId="0" borderId="0" xfId="0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0" fillId="0" borderId="0" xfId="1" applyNumberFormat="1" applyFont="1" applyFill="1" applyBorder="1"/>
    <xf numFmtId="0" fontId="11" fillId="6" borderId="3" xfId="0" applyFont="1" applyFill="1" applyBorder="1" applyAlignment="1">
      <alignment horizontal="right" vertical="center" wrapText="1"/>
    </xf>
    <xf numFmtId="0" fontId="4" fillId="0" borderId="0" xfId="2"/>
    <xf numFmtId="0" fontId="1" fillId="0" borderId="0" xfId="1" applyNumberFormat="1" applyFont="1" applyAlignment="1">
      <alignment horizontal="left"/>
    </xf>
    <xf numFmtId="0" fontId="4" fillId="0" borderId="0" xfId="2" applyAlignment="1">
      <alignment horizontal="left" vertical="center" wrapText="1"/>
    </xf>
    <xf numFmtId="0" fontId="0" fillId="0" borderId="0" xfId="1" applyNumberFormat="1" applyFont="1" applyAlignment="1">
      <alignment horizontal="right"/>
    </xf>
    <xf numFmtId="164" fontId="1" fillId="0" borderId="0" xfId="1" quotePrefix="1" applyNumberFormat="1" applyFont="1" applyBorder="1" applyAlignment="1">
      <alignment horizontal="right"/>
    </xf>
    <xf numFmtId="164" fontId="1" fillId="0" borderId="0" xfId="1" quotePrefix="1" applyNumberFormat="1" applyFont="1" applyAlignment="1">
      <alignment horizontal="right"/>
    </xf>
    <xf numFmtId="0" fontId="1" fillId="0" borderId="0" xfId="1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164" fontId="3" fillId="0" borderId="0" xfId="1" quotePrefix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/>
    <xf numFmtId="0" fontId="1" fillId="0" borderId="0" xfId="2" applyFont="1"/>
    <xf numFmtId="0" fontId="6" fillId="0" borderId="0" xfId="2" applyFont="1"/>
    <xf numFmtId="0" fontId="1" fillId="0" borderId="1" xfId="2" applyFont="1" applyBorder="1"/>
    <xf numFmtId="164" fontId="0" fillId="0" borderId="0" xfId="1" quotePrefix="1" applyNumberFormat="1" applyFont="1" applyBorder="1" applyAlignment="1">
      <alignment horizontal="right"/>
    </xf>
    <xf numFmtId="164" fontId="0" fillId="0" borderId="0" xfId="1" quotePrefix="1" applyNumberFormat="1" applyFont="1" applyAlignment="1">
      <alignment horizontal="right"/>
    </xf>
    <xf numFmtId="164" fontId="0" fillId="0" borderId="0" xfId="1" quotePrefix="1" applyNumberFormat="1" applyFont="1"/>
    <xf numFmtId="0" fontId="1" fillId="0" borderId="0" xfId="1" applyNumberFormat="1" applyFont="1" applyBorder="1" applyAlignment="1">
      <alignment horizontal="left"/>
    </xf>
    <xf numFmtId="164" fontId="0" fillId="0" borderId="2" xfId="1" applyNumberFormat="1" applyFont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left" indent="1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4000000}"/>
  </cellStyles>
  <dxfs count="28"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alignment horizontal="right" textRotation="0" indent="0" justifyLastLine="0" shrinkToFit="0" readingOrder="0"/>
    </dxf>
    <dxf>
      <numFmt numFmtId="164" formatCode="_(* #,##0_);_(* \(#,##0\);_(* &quot;-&quot;??_);_(@_)"/>
      <alignment horizontal="right" textRotation="0" indent="0" justifyLastLine="0" shrinkToFit="0" readingOrder="0"/>
    </dxf>
    <dxf>
      <numFmt numFmtId="164" formatCode="_(* #,##0_);_(* \(#,##0\);_(* &quot;-&quot;??_);_(@_)"/>
      <alignment horizontal="right" textRotation="0" indent="0" justifyLastLine="0" shrinkToFit="0" readingOrder="0"/>
    </dxf>
    <dxf>
      <numFmt numFmtId="164" formatCode="_(* #,##0_);_(* \(#,##0\);_(* &quot;-&quot;??_);_(@_)"/>
      <alignment horizontal="right" textRotation="0" indent="0" justifyLastLine="0" shrinkToFit="0" readingOrder="0"/>
    </dxf>
    <dxf>
      <border diagonalUp="0" diagonalDown="0" outline="0">
        <left style="thin">
          <color indexed="64"/>
        </left>
        <right/>
        <top/>
        <bottom/>
      </border>
    </dxf>
    <dxf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0" formatCode="General"/>
      <alignment horizontal="right" textRotation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4.9989318521683403E-2"/>
        <name val="Calibri"/>
        <family val="2"/>
        <scheme val="minor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B889DB"/>
      <color rgb="FFDF6613"/>
      <color rgb="FFCE0E2D"/>
      <color rgb="FFCE0EFF"/>
      <color rgb="FFF5C7C7"/>
      <color rgb="FF2498E0"/>
      <color rgb="FF16A5D8"/>
      <color rgb="FF1E8CD0"/>
      <color rgb="FF1B9AD3"/>
      <color rgb="FF1CA0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icia Leitgeb" id="{877AC738-C9F0-4F69-8190-C1E561149954}" userId="S::Alicia.Leitgeb@rtd-denver.com::71ae41d5-bb0f-401f-b531-803d5d7310bb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cia Leitgeb" refreshedDate="45544.664425578703" createdVersion="8" refreshedVersion="8" minRefreshableVersion="3" recordCount="463" xr:uid="{F64C2B03-1C40-468C-A54A-546F78074E42}">
  <cacheSource type="worksheet">
    <worksheetSource name="MasterTable7"/>
  </cacheSource>
  <cacheFields count="36">
    <cacheField name="ID#" numFmtId="0">
      <sharedItems containsSemiMixedTypes="0" containsString="0" containsNumber="1" containsInteger="1" minValue="1000" maxValue="1754"/>
    </cacheField>
    <cacheField name="Property Name" numFmtId="0">
      <sharedItems/>
    </cacheField>
    <cacheField name="Alt. Property Name" numFmtId="0">
      <sharedItems containsBlank="1"/>
    </cacheField>
    <cacheField name="Master Development Name" numFmtId="0">
      <sharedItems containsBlank="1"/>
    </cacheField>
    <cacheField name="Year Completed" numFmtId="0">
      <sharedItems containsMixedTypes="1" containsNumber="1" containsInteger="1" minValue="1996" maxValue="2023" count="29">
        <n v="2014"/>
        <n v="2013"/>
        <n v="2019"/>
        <n v="2015"/>
        <n v="2021"/>
        <n v="1996"/>
        <n v="2009"/>
        <n v="2008"/>
        <s v="TBD"/>
        <n v="2012"/>
        <n v="2006"/>
        <n v="2017"/>
        <n v="2018"/>
        <n v="2020"/>
        <n v="2016"/>
        <n v="2010"/>
        <n v="2004"/>
        <n v="2022"/>
        <n v="2007"/>
        <s v="Planned 2024"/>
        <n v="2011"/>
        <n v="2005"/>
        <n v="2003"/>
        <n v="2000"/>
        <n v="2001"/>
        <n v="1998"/>
        <n v="2023"/>
        <s v="Planned 2026"/>
        <s v="Planned 2025"/>
      </sharedItems>
    </cacheField>
    <cacheField name="Original Year Built (if rennovated)" numFmtId="0">
      <sharedItems containsString="0" containsBlank="1" containsNumber="1" containsInteger="1" minValue="1889" maxValue="2001"/>
    </cacheField>
    <cacheField name="Planned or Built" numFmtId="0">
      <sharedItems count="2">
        <s v="Existing TOD"/>
        <s v="Planned TOD"/>
      </sharedItems>
    </cacheField>
    <cacheField name="Property Address" numFmtId="0">
      <sharedItems containsBlank="1"/>
    </cacheField>
    <cacheField name="City" numFmtId="0">
      <sharedItems containsBlank="1"/>
    </cacheField>
    <cacheField name="State" numFmtId="0">
      <sharedItems/>
    </cacheField>
    <cacheField name="Latitude" numFmtId="0">
      <sharedItems containsString="0" containsBlank="1" containsNumber="1" minValue="39.520220000000002" maxValue="40.028745000000001"/>
    </cacheField>
    <cacheField name="Longitude" numFmtId="0">
      <sharedItems containsString="0" containsBlank="1" containsNumber="1" minValue="-105.25449" maxValue="104.978317183277"/>
    </cacheField>
    <cacheField name="RTD Corridor" numFmtId="0">
      <sharedItems count="13">
        <s v="Central"/>
        <s v="Central Platte Valley"/>
        <s v="Denver Union Station"/>
        <s v="A Line"/>
        <s v="B Line"/>
        <s v="Flatiron Flyer"/>
        <s v="G Line"/>
        <s v="R Line"/>
        <s v="Southeast"/>
        <s v="Southwest"/>
        <s v="L Line"/>
        <s v="W Line"/>
        <s v="N Line"/>
      </sharedItems>
    </cacheField>
    <cacheField name="Nearest Station" numFmtId="0">
      <sharedItems/>
    </cacheField>
    <cacheField name="Station PID" numFmtId="0">
      <sharedItems containsString="0" containsBlank="1" containsNumber="1" containsInteger="1" minValue="1" maxValue="256"/>
    </cacheField>
    <cacheField name="Use" numFmtId="0">
      <sharedItems containsBlank="1"/>
    </cacheField>
    <cacheField name="Residential Income Type" numFmtId="0">
      <sharedItems containsBlank="1"/>
    </cacheField>
    <cacheField name="Tenure" numFmtId="0">
      <sharedItems containsBlank="1"/>
    </cacheField>
    <cacheField name="Housing Type" numFmtId="0">
      <sharedItems containsBlank="1"/>
    </cacheField>
    <cacheField name="A.H. Rental Units (#)" numFmtId="0">
      <sharedItems containsString="0" containsBlank="1" containsNumber="1" containsInteger="1" minValue="7" maxValue="249"/>
    </cacheField>
    <cacheField name="A.H. Owned Units (#)" numFmtId="0">
      <sharedItems containsString="0" containsBlank="1" containsNumber="1" containsInteger="1" minValue="5" maxValue="132"/>
    </cacheField>
    <cacheField name="Mkt Rental Units (#)" numFmtId="0">
      <sharedItems containsString="0" containsBlank="1" containsNumber="1" containsInteger="1" minValue="0" maxValue="721"/>
    </cacheField>
    <cacheField name="Mkt Owned Units (#)" numFmtId="0">
      <sharedItems containsString="0" containsBlank="1" containsNumber="1" containsInteger="1" minValue="0" maxValue="696"/>
    </cacheField>
    <cacheField name="Sr. Res. Units (#)" numFmtId="0">
      <sharedItems containsString="0" containsBlank="1" containsNumber="1" containsInteger="1" minValue="206" maxValue="229"/>
    </cacheField>
    <cacheField name="Stu. Res. Units (#)" numFmtId="0">
      <sharedItems containsNonDate="0" containsString="0" containsBlank="1"/>
    </cacheField>
    <cacheField name="Total Residential Units (#)" numFmtId="0">
      <sharedItems containsString="0" containsBlank="1" containsNumber="1" containsInteger="1" minValue="0" maxValue="721"/>
    </cacheField>
    <cacheField name="Lot Size (SF)" numFmtId="0">
      <sharedItems containsString="0" containsBlank="1" containsNumber="1" containsInteger="1" minValue="15290" maxValue="105067"/>
    </cacheField>
    <cacheField name="Acreage" numFmtId="0">
      <sharedItems containsString="0" containsBlank="1" containsNumber="1" minValue="0.35099999999999998" maxValue="10"/>
    </cacheField>
    <cacheField name="Units per Acre" numFmtId="0">
      <sharedItems containsBlank="1" containsMixedTypes="1" containsNumber="1" minValue="32.145752868000116" maxValue="231.27664670658683"/>
    </cacheField>
    <cacheField name="Commercial Type" numFmtId="0">
      <sharedItems containsBlank="1"/>
    </cacheField>
    <cacheField name="Office (SF)" numFmtId="164">
      <sharedItems containsBlank="1" containsMixedTypes="1" containsNumber="1" containsInteger="1" minValue="3681" maxValue="800000"/>
    </cacheField>
    <cacheField name="Retail (SF)" numFmtId="164">
      <sharedItems containsBlank="1" containsMixedTypes="1" containsNumber="1" containsInteger="1" minValue="500" maxValue="168000"/>
    </cacheField>
    <cacheField name="Other Commercial (SF)" numFmtId="164">
      <sharedItems containsBlank="1" containsMixedTypes="1" containsNumber="1" containsInteger="1" minValue="10000" maxValue="90000"/>
    </cacheField>
    <cacheField name="Total Commercial (SF)" numFmtId="164">
      <sharedItems containsString="0" containsBlank="1" containsNumber="1" containsInteger="1" minValue="0" maxValue="800000"/>
    </cacheField>
    <cacheField name="Hotel Keys (#)" numFmtId="164">
      <sharedItems containsBlank="1" containsMixedTypes="1" containsNumber="1" containsInteger="1" minValue="0" maxValue="279"/>
    </cacheField>
    <cacheField name="Parking Spaces" numFmtId="164">
      <sharedItems containsString="0" containsBlank="1" containsNumber="1" containsInteger="1" minValue="0" maxValue="13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3">
  <r>
    <n v="1000"/>
    <s v="Arches"/>
    <m/>
    <m/>
    <x v="0"/>
    <m/>
    <x v="0"/>
    <s v="1011 North Navajo St"/>
    <s v="Denver"/>
    <s v="CO"/>
    <n v="39.731859999999998"/>
    <n v="-105.00439"/>
    <x v="0"/>
    <s v="10th•Osage"/>
    <n v="66"/>
    <s v="Residential"/>
    <s v="Mixed Income"/>
    <s v="Rental"/>
    <m/>
    <n v="65"/>
    <m/>
    <n v="28"/>
    <m/>
    <m/>
    <m/>
    <n v="93"/>
    <n v="73906"/>
    <n v="1.6966483011937556"/>
    <n v="54.813952859037158"/>
    <m/>
    <m/>
    <m/>
    <m/>
    <n v="0"/>
    <m/>
    <m/>
  </r>
  <r>
    <n v="1001"/>
    <s v="Aerie "/>
    <m/>
    <m/>
    <x v="0"/>
    <m/>
    <x v="0"/>
    <s v="1090 Osage St"/>
    <s v="Denver"/>
    <s v="CO"/>
    <n v="39.733370000000001"/>
    <n v="-105.00483"/>
    <x v="0"/>
    <s v="10th•Osage"/>
    <n v="66"/>
    <s v="Residential"/>
    <s v="Mixed Income"/>
    <s v="Rental"/>
    <m/>
    <n v="64"/>
    <m/>
    <n v="30"/>
    <m/>
    <m/>
    <m/>
    <n v="94"/>
    <n v="62944"/>
    <n v="1.4449954086317722"/>
    <n v="65.052109811896287"/>
    <m/>
    <m/>
    <m/>
    <m/>
    <n v="0"/>
    <m/>
    <m/>
  </r>
  <r>
    <n v="1002"/>
    <s v="Tapiz"/>
    <m/>
    <m/>
    <x v="1"/>
    <m/>
    <x v="0"/>
    <s v="1099 Osage St"/>
    <s v="Denver"/>
    <s v="CO"/>
    <n v="39.733559999999997"/>
    <n v="-105.00552"/>
    <x v="0"/>
    <s v="10th•Osage"/>
    <n v="66"/>
    <s v="Residential"/>
    <s v="Affordable"/>
    <s v="Rental"/>
    <m/>
    <n v="100"/>
    <m/>
    <m/>
    <m/>
    <m/>
    <m/>
    <n v="100"/>
    <m/>
    <m/>
    <m/>
    <m/>
    <m/>
    <m/>
    <m/>
    <n v="0"/>
    <m/>
    <m/>
  </r>
  <r>
    <n v="1003"/>
    <s v="Mariposa"/>
    <m/>
    <m/>
    <x v="0"/>
    <m/>
    <x v="0"/>
    <s v="1299 W 10th Ave"/>
    <s v="Denver"/>
    <s v="CO"/>
    <n v="39.732329999999997"/>
    <n v="-105.00377"/>
    <x v="0"/>
    <s v="10th•Osage"/>
    <n v="66"/>
    <s v="Residential"/>
    <s v="Mixed Income"/>
    <s v="Rental"/>
    <m/>
    <n v="57"/>
    <m/>
    <n v="30"/>
    <m/>
    <m/>
    <m/>
    <n v="87"/>
    <n v="73256"/>
    <n v="1.6817263544536272"/>
    <n v="51.732554330020747"/>
    <m/>
    <m/>
    <m/>
    <m/>
    <n v="0"/>
    <m/>
    <m/>
  </r>
  <r>
    <n v="1004"/>
    <s v="Zephyr "/>
    <m/>
    <m/>
    <x v="0"/>
    <m/>
    <x v="0"/>
    <s v="990 N Navajo St"/>
    <s v="Denver"/>
    <s v="CO"/>
    <n v="39.731850000000001"/>
    <n v="-105.00378000000001"/>
    <x v="0"/>
    <s v="10th•Osage"/>
    <n v="66"/>
    <s v="Residential"/>
    <s v="Mixed Income"/>
    <s v="Rental"/>
    <m/>
    <n v="50"/>
    <m/>
    <n v="27"/>
    <m/>
    <m/>
    <m/>
    <n v="77"/>
    <n v="104341"/>
    <n v="2.3953397612488523"/>
    <n v="32.145752868000116"/>
    <m/>
    <s v=""/>
    <s v=""/>
    <s v=""/>
    <n v="0"/>
    <s v=""/>
    <m/>
  </r>
  <r>
    <n v="1005"/>
    <s v="DHA HQ"/>
    <m/>
    <m/>
    <x v="2"/>
    <m/>
    <x v="0"/>
    <s v="1025 Osage St"/>
    <s v="Denver"/>
    <s v="CO"/>
    <n v="39.732779999999998"/>
    <n v="-105.00557999999999"/>
    <x v="0"/>
    <s v="10th•Osage"/>
    <n v="66"/>
    <s v="Commercial"/>
    <s v="N/A"/>
    <s v=""/>
    <m/>
    <m/>
    <m/>
    <m/>
    <m/>
    <m/>
    <m/>
    <n v="0"/>
    <m/>
    <m/>
    <m/>
    <s v="Office"/>
    <n v="172000"/>
    <s v=""/>
    <s v=""/>
    <n v="172000"/>
    <s v=""/>
    <m/>
  </r>
  <r>
    <n v="1033"/>
    <s v="Alta Sobo Station"/>
    <m/>
    <m/>
    <x v="2"/>
    <m/>
    <x v="0"/>
    <s v="221 S Cherokee St"/>
    <s v="Denver"/>
    <s v="CO"/>
    <n v="39.712510000000002"/>
    <n v="-104.99408"/>
    <x v="0"/>
    <s v="Alameda"/>
    <n v="1"/>
    <s v="Residential"/>
    <s v="Market Rate"/>
    <s v="Rental"/>
    <m/>
    <m/>
    <m/>
    <n v="187"/>
    <m/>
    <m/>
    <m/>
    <n v="187"/>
    <m/>
    <m/>
    <m/>
    <m/>
    <s v=""/>
    <s v=""/>
    <s v=""/>
    <n v="0"/>
    <s v=""/>
    <m/>
  </r>
  <r>
    <n v="1034"/>
    <s v="Mason at Alameda Station"/>
    <s v="IMT at Alameda Station"/>
    <m/>
    <x v="0"/>
    <m/>
    <x v="0"/>
    <s v="275 S Cherokee St"/>
    <s v="Denver"/>
    <s v="CO"/>
    <n v="39.711449999999999"/>
    <n v="-104.99284"/>
    <x v="0"/>
    <s v="Alameda"/>
    <n v="1"/>
    <s v="Residential"/>
    <s v="Market Rate"/>
    <s v="Rental"/>
    <m/>
    <m/>
    <m/>
    <n v="338"/>
    <m/>
    <m/>
    <m/>
    <n v="338"/>
    <m/>
    <m/>
    <m/>
    <m/>
    <m/>
    <m/>
    <m/>
    <n v="0"/>
    <m/>
    <m/>
  </r>
  <r>
    <n v="1035"/>
    <s v="The Cortland"/>
    <s v="Denizen"/>
    <m/>
    <x v="3"/>
    <m/>
    <x v="0"/>
    <s v="415 S Cherokee St"/>
    <s v="Denver"/>
    <s v="CO"/>
    <n v="39.709229999999998"/>
    <n v="-104.99263999999999"/>
    <x v="0"/>
    <s v="Alameda"/>
    <n v="1"/>
    <s v="Mixed Use"/>
    <s v="Market Rate"/>
    <s v="Rental"/>
    <m/>
    <m/>
    <m/>
    <n v="280"/>
    <m/>
    <m/>
    <m/>
    <n v="280"/>
    <m/>
    <m/>
    <m/>
    <s v="Retail"/>
    <m/>
    <n v="2000"/>
    <m/>
    <n v="2000"/>
    <m/>
    <n v="280"/>
  </r>
  <r>
    <n v="1036"/>
    <s v="Rye SoBo"/>
    <m/>
    <m/>
    <x v="4"/>
    <m/>
    <x v="0"/>
    <s v="290 W Alameda Ave"/>
    <s v="Denver"/>
    <s v="CO"/>
    <n v="39.7102"/>
    <n v="-104.99173"/>
    <x v="0"/>
    <s v="Alameda"/>
    <n v="1"/>
    <s v="Residential"/>
    <s v="Market Rate"/>
    <s v="Rental"/>
    <m/>
    <m/>
    <m/>
    <n v="354"/>
    <m/>
    <m/>
    <m/>
    <n v="354"/>
    <m/>
    <m/>
    <m/>
    <m/>
    <s v=""/>
    <s v=""/>
    <s v=""/>
    <n v="0"/>
    <s v=""/>
    <m/>
  </r>
  <r>
    <n v="1037"/>
    <s v="CoLab Apartments"/>
    <m/>
    <m/>
    <x v="2"/>
    <m/>
    <x v="0"/>
    <s v="1475 Osage St"/>
    <s v="Denver"/>
    <s v="CO"/>
    <n v="39.739400000000003"/>
    <n v="-105.00585"/>
    <x v="0"/>
    <s v="Colfax at Auraria"/>
    <n v="58"/>
    <s v="Residential"/>
    <s v="Market Rate"/>
    <s v="Rental"/>
    <m/>
    <m/>
    <m/>
    <n v="253"/>
    <m/>
    <m/>
    <m/>
    <n v="253"/>
    <m/>
    <m/>
    <m/>
    <m/>
    <m/>
    <m/>
    <m/>
    <n v="0"/>
    <m/>
    <m/>
  </r>
  <r>
    <n v="1040"/>
    <s v="North Lincoln Mid Rise"/>
    <m/>
    <m/>
    <x v="5"/>
    <m/>
    <x v="0"/>
    <s v="1425 Mariposa St"/>
    <s v="Denver"/>
    <s v="CO"/>
    <n v="39.73903"/>
    <n v="-105.0031"/>
    <x v="0"/>
    <s v="Colfax at Auraria"/>
    <n v="58"/>
    <s v="Residential"/>
    <s v="Affordable"/>
    <s v="Rental"/>
    <m/>
    <n v="75"/>
    <m/>
    <m/>
    <m/>
    <m/>
    <m/>
    <n v="75"/>
    <m/>
    <m/>
    <m/>
    <m/>
    <m/>
    <m/>
    <m/>
    <n v="0"/>
    <m/>
    <m/>
  </r>
  <r>
    <n v="1044"/>
    <s v="Platt Park Townhomes"/>
    <m/>
    <m/>
    <x v="3"/>
    <m/>
    <x v="0"/>
    <s v="110 E Mississippi Ave"/>
    <s v="Denver"/>
    <s v="CO"/>
    <n v="39.696460000000002"/>
    <n v="-104.98600999999999"/>
    <x v="0"/>
    <s v="I-25•Broadway"/>
    <n v="62"/>
    <s v="Residential"/>
    <s v="Market Rate"/>
    <s v="Condo"/>
    <s v="Townhomes"/>
    <m/>
    <m/>
    <m/>
    <n v="30"/>
    <m/>
    <m/>
    <n v="30"/>
    <m/>
    <m/>
    <m/>
    <m/>
    <m/>
    <m/>
    <m/>
    <n v="0"/>
    <m/>
    <m/>
  </r>
  <r>
    <n v="1045"/>
    <s v="1000 S Broadway"/>
    <m/>
    <m/>
    <x v="0"/>
    <m/>
    <x v="0"/>
    <s v="1000 S Broadway"/>
    <s v="Denver"/>
    <s v="CO"/>
    <n v="39.698259999999998"/>
    <n v="-104.98666"/>
    <x v="0"/>
    <s v="I-25•Broadway"/>
    <n v="62"/>
    <s v="Residential"/>
    <s v="Market Rate"/>
    <s v="Rental"/>
    <m/>
    <m/>
    <m/>
    <n v="260"/>
    <m/>
    <m/>
    <m/>
    <n v="260"/>
    <m/>
    <m/>
    <m/>
    <m/>
    <m/>
    <m/>
    <m/>
    <n v="0"/>
    <m/>
    <m/>
  </r>
  <r>
    <n v="1046"/>
    <s v="Windsor Broadway"/>
    <m/>
    <m/>
    <x v="6"/>
    <m/>
    <x v="0"/>
    <s v="1145 S Broadway"/>
    <s v="Denver"/>
    <s v="CO"/>
    <n v="39.696269999999998"/>
    <n v="-104.98784999999999"/>
    <x v="0"/>
    <s v="I-25•Broadway"/>
    <n v="62"/>
    <s v="Mixed Use"/>
    <s v="Market Rate"/>
    <s v="Rental"/>
    <m/>
    <m/>
    <m/>
    <n v="419"/>
    <m/>
    <m/>
    <m/>
    <n v="419"/>
    <m/>
    <m/>
    <m/>
    <s v="Retail"/>
    <m/>
    <n v="16000"/>
    <m/>
    <n v="16000"/>
    <n v="0"/>
    <m/>
  </r>
  <r>
    <n v="1047"/>
    <s v="Broadway Junction"/>
    <m/>
    <m/>
    <x v="7"/>
    <m/>
    <x v="0"/>
    <s v="1165 S Broadway"/>
    <s v="Denver"/>
    <s v="CO"/>
    <n v="39.695120000000003"/>
    <n v="-104.98775999999999"/>
    <x v="0"/>
    <s v="I-25•Broadway"/>
    <n v="62"/>
    <s v="Residential"/>
    <s v="Affordable"/>
    <s v="Rental"/>
    <m/>
    <n v="60"/>
    <m/>
    <m/>
    <m/>
    <m/>
    <m/>
    <n v="60"/>
    <m/>
    <m/>
    <m/>
    <m/>
    <m/>
    <m/>
    <m/>
    <n v="0"/>
    <m/>
    <m/>
  </r>
  <r>
    <n v="1048"/>
    <s v="Gates District at Broadway Station"/>
    <m/>
    <m/>
    <x v="8"/>
    <m/>
    <x v="1"/>
    <s v="S Broadway and E Mississippi Ave"/>
    <s v="Denver"/>
    <s v="CO"/>
    <n v="39.698554999999999"/>
    <n v="-104.988872"/>
    <x v="0"/>
    <s v="I-25•Broadway"/>
    <n v="62"/>
    <s v="Mixed Use"/>
    <s v="TBD"/>
    <s v="TBD"/>
    <m/>
    <m/>
    <m/>
    <m/>
    <m/>
    <m/>
    <m/>
    <n v="0"/>
    <m/>
    <m/>
    <m/>
    <m/>
    <s v=""/>
    <s v=""/>
    <s v=""/>
    <n v="0"/>
    <s v=""/>
    <m/>
  </r>
  <r>
    <n v="1049"/>
    <s v="The Henry"/>
    <m/>
    <m/>
    <x v="2"/>
    <m/>
    <x v="0"/>
    <s v="201 E Mississippi Ave"/>
    <s v="Denver"/>
    <s v="CO"/>
    <n v="39.696939999999998"/>
    <n v="-104.98474"/>
    <x v="0"/>
    <s v="I-25•Broadway"/>
    <n v="62"/>
    <s v="Residential"/>
    <s v="Market Rate"/>
    <s v="Rental"/>
    <m/>
    <m/>
    <m/>
    <n v="403"/>
    <m/>
    <m/>
    <m/>
    <n v="403"/>
    <m/>
    <m/>
    <m/>
    <m/>
    <s v=""/>
    <s v=""/>
    <s v=""/>
    <n v="0"/>
    <s v=""/>
    <m/>
  </r>
  <r>
    <n v="1068"/>
    <s v="SpringHill Suites Metro State"/>
    <m/>
    <m/>
    <x v="9"/>
    <m/>
    <x v="0"/>
    <s v="1190 Auraria Pkwy"/>
    <s v="Denver"/>
    <s v="CO"/>
    <n v="39.747070000000001"/>
    <n v="-105.00396000000001"/>
    <x v="1"/>
    <s v="Auraria West"/>
    <n v="59"/>
    <s v="Hotel"/>
    <s v="N/A"/>
    <m/>
    <m/>
    <m/>
    <m/>
    <m/>
    <m/>
    <m/>
    <m/>
    <n v="0"/>
    <m/>
    <m/>
    <m/>
    <m/>
    <m/>
    <m/>
    <m/>
    <n v="0"/>
    <n v="150"/>
    <m/>
  </r>
  <r>
    <n v="1069"/>
    <s v="Campus Village Apartments"/>
    <m/>
    <m/>
    <x v="10"/>
    <m/>
    <x v="0"/>
    <s v="318 Walnut St"/>
    <s v="Denver"/>
    <s v="CO"/>
    <n v="39.741990000000001"/>
    <n v="-105.01232"/>
    <x v="1"/>
    <s v="Auraria West"/>
    <n v="59"/>
    <s v="Residential"/>
    <s v="Market Rate"/>
    <s v="Rental"/>
    <m/>
    <m/>
    <m/>
    <n v="119"/>
    <m/>
    <m/>
    <m/>
    <n v="119"/>
    <m/>
    <m/>
    <m/>
    <m/>
    <m/>
    <m/>
    <m/>
    <n v="0"/>
    <n v="0"/>
    <m/>
  </r>
  <r>
    <n v="1071"/>
    <s v="River Mile"/>
    <m/>
    <m/>
    <x v="8"/>
    <m/>
    <x v="1"/>
    <m/>
    <s v="Denver"/>
    <s v="CO"/>
    <n v="39.747120000000002"/>
    <n v="-105.01029"/>
    <x v="1"/>
    <s v="Ball Arena•Elitch Gardens"/>
    <n v="87"/>
    <s v="Mixed Use"/>
    <s v="TBD"/>
    <s v="TBD"/>
    <m/>
    <m/>
    <m/>
    <m/>
    <m/>
    <m/>
    <m/>
    <n v="0"/>
    <m/>
    <m/>
    <m/>
    <m/>
    <s v=""/>
    <s v=""/>
    <s v=""/>
    <n v="0"/>
    <s v=""/>
    <m/>
  </r>
  <r>
    <n v="1072"/>
    <s v="Triangle Building"/>
    <m/>
    <m/>
    <x v="3"/>
    <m/>
    <x v="0"/>
    <s v="1550 Wewatta St"/>
    <s v="Denver"/>
    <s v="CO"/>
    <n v="39.752569999999999"/>
    <n v="-105.00247"/>
    <x v="2"/>
    <s v="Union"/>
    <n v="89"/>
    <s v="Commercial"/>
    <s v="N/A"/>
    <m/>
    <m/>
    <m/>
    <m/>
    <m/>
    <m/>
    <m/>
    <m/>
    <n v="0"/>
    <m/>
    <m/>
    <m/>
    <s v="Mixed: Office, Retail"/>
    <n v="213757"/>
    <n v="13874"/>
    <m/>
    <n v="227631"/>
    <m/>
    <m/>
  </r>
  <r>
    <n v="1073"/>
    <s v="Limelight Denver"/>
    <s v="Hotel Born &amp; 1881 Office"/>
    <m/>
    <x v="11"/>
    <m/>
    <x v="0"/>
    <s v="1600 Wewatta St"/>
    <s v="Denver"/>
    <s v="CO"/>
    <n v="39.753430000000002"/>
    <n v="-105.00212000000001"/>
    <x v="2"/>
    <s v="Union"/>
    <n v="89"/>
    <s v="Commercial"/>
    <s v="N/A"/>
    <m/>
    <m/>
    <m/>
    <m/>
    <m/>
    <m/>
    <m/>
    <m/>
    <n v="0"/>
    <m/>
    <m/>
    <m/>
    <s v="Mixed: Office, Retail"/>
    <n v="47750"/>
    <n v="5728"/>
    <m/>
    <n v="53478"/>
    <n v="200"/>
    <m/>
  </r>
  <r>
    <n v="1074"/>
    <s v="16 Chesnut"/>
    <m/>
    <m/>
    <x v="12"/>
    <m/>
    <x v="0"/>
    <s v="1601 Chesnut Pl"/>
    <s v="Denver"/>
    <s v="CO"/>
    <n v="39.754600000000003"/>
    <n v="-105.00313"/>
    <x v="2"/>
    <s v="Union"/>
    <n v="89"/>
    <s v="Commercial"/>
    <s v="N/A"/>
    <m/>
    <m/>
    <m/>
    <m/>
    <m/>
    <m/>
    <m/>
    <m/>
    <n v="0"/>
    <m/>
    <m/>
    <m/>
    <s v="Mixed: Office, Retail"/>
    <n v="421494"/>
    <n v="6725"/>
    <m/>
    <n v="428219"/>
    <m/>
    <m/>
  </r>
  <r>
    <n v="1075"/>
    <s v="1601 Wewatta"/>
    <m/>
    <m/>
    <x v="3"/>
    <m/>
    <x v="0"/>
    <s v="1601 Wewatta St"/>
    <s v="Denver"/>
    <s v="CO"/>
    <n v="39.753959999999999"/>
    <n v="-105.00266000000001"/>
    <x v="2"/>
    <s v="Union"/>
    <n v="89"/>
    <s v="Commercial"/>
    <s v="N/A"/>
    <m/>
    <m/>
    <m/>
    <m/>
    <m/>
    <m/>
    <m/>
    <m/>
    <n v="0"/>
    <m/>
    <m/>
    <m/>
    <s v="Office"/>
    <n v="299127"/>
    <m/>
    <m/>
    <n v="299127"/>
    <m/>
    <m/>
  </r>
  <r>
    <n v="1076"/>
    <s v="One Union Station"/>
    <m/>
    <m/>
    <x v="0"/>
    <m/>
    <x v="0"/>
    <s v="1615 Wynkoop St"/>
    <s v="Denver"/>
    <s v="CO"/>
    <n v="39.75244"/>
    <n v="-105.00111"/>
    <x v="2"/>
    <s v="Union"/>
    <n v="89"/>
    <s v="Commercial"/>
    <s v="N/A"/>
    <m/>
    <m/>
    <m/>
    <m/>
    <m/>
    <m/>
    <m/>
    <m/>
    <n v="0"/>
    <m/>
    <m/>
    <m/>
    <s v="Mixed: Office, Retail"/>
    <n v="95434"/>
    <n v="17118"/>
    <m/>
    <n v="112552"/>
    <n v="0"/>
    <m/>
  </r>
  <r>
    <n v="1077"/>
    <s v="The Platform at Union Station"/>
    <m/>
    <m/>
    <x v="0"/>
    <m/>
    <x v="0"/>
    <s v="1650 Wewatta St"/>
    <s v="Denver"/>
    <s v="CO"/>
    <n v="39.753520000000002"/>
    <n v="-105.00158999999999"/>
    <x v="2"/>
    <s v="Union"/>
    <n v="89"/>
    <s v="Mixed Use"/>
    <s v="Market Rate"/>
    <s v="Rental"/>
    <m/>
    <m/>
    <m/>
    <n v="287"/>
    <m/>
    <m/>
    <m/>
    <n v="287"/>
    <m/>
    <m/>
    <m/>
    <s v="Retail"/>
    <m/>
    <n v="6800"/>
    <m/>
    <n v="6800"/>
    <n v="0"/>
    <m/>
  </r>
  <r>
    <n v="1078"/>
    <s v="DUS Historic Building"/>
    <m/>
    <m/>
    <x v="0"/>
    <m/>
    <x v="0"/>
    <s v="1701 Wynkoop St"/>
    <s v="Denver"/>
    <s v="CO"/>
    <n v="39.752960000000002"/>
    <n v="-105.00024999999999"/>
    <x v="2"/>
    <s v="Union"/>
    <n v="89"/>
    <s v="Hotel"/>
    <s v="N/A"/>
    <m/>
    <m/>
    <m/>
    <m/>
    <m/>
    <m/>
    <m/>
    <m/>
    <n v="0"/>
    <m/>
    <m/>
    <m/>
    <s v="Retail"/>
    <m/>
    <n v="17900"/>
    <m/>
    <n v="17900"/>
    <n v="112"/>
    <m/>
  </r>
  <r>
    <n v="1079"/>
    <s v="North Wing Building"/>
    <m/>
    <m/>
    <x v="1"/>
    <m/>
    <x v="0"/>
    <s v="1705 17th Street"/>
    <s v="Denver"/>
    <s v="CO"/>
    <n v="39.753720000000001"/>
    <n v="-104.9992"/>
    <x v="2"/>
    <s v="Union"/>
    <n v="89"/>
    <s v="Commercial"/>
    <s v="N/A"/>
    <m/>
    <m/>
    <m/>
    <m/>
    <m/>
    <m/>
    <m/>
    <m/>
    <n v="0"/>
    <m/>
    <m/>
    <m/>
    <s v="Mixed: Office, Retail"/>
    <n v="91960"/>
    <n v="4000"/>
    <m/>
    <n v="95960"/>
    <n v="0"/>
    <m/>
  </r>
  <r>
    <n v="1080"/>
    <s v="The Grand Denver"/>
    <m/>
    <m/>
    <x v="12"/>
    <m/>
    <x v="0"/>
    <s v="1709 Chesnut Pl"/>
    <s v="Denver"/>
    <s v="CO"/>
    <n v="39.755369999999999"/>
    <n v="-105.00234"/>
    <x v="2"/>
    <s v="Union"/>
    <n v="89"/>
    <s v="Mixed Use"/>
    <s v="Market Rate"/>
    <s v="Rental"/>
    <m/>
    <m/>
    <m/>
    <n v="508"/>
    <m/>
    <m/>
    <m/>
    <n v="508"/>
    <m/>
    <m/>
    <m/>
    <s v="Retail"/>
    <m/>
    <n v="28307"/>
    <m/>
    <n v="28307"/>
    <m/>
    <m/>
  </r>
  <r>
    <n v="1081"/>
    <s v="The Coloradan"/>
    <m/>
    <m/>
    <x v="2"/>
    <m/>
    <x v="0"/>
    <s v="1750 Wewatta St"/>
    <s v="Denver"/>
    <s v="CO"/>
    <n v="39.754420000000003"/>
    <n v="-105.00060000000001"/>
    <x v="2"/>
    <s v="Union"/>
    <n v="89"/>
    <s v="Mixed Use"/>
    <s v="Mixed Income"/>
    <s v="Owner"/>
    <m/>
    <m/>
    <n v="33"/>
    <m/>
    <n v="301"/>
    <m/>
    <m/>
    <n v="334"/>
    <m/>
    <m/>
    <m/>
    <s v="Retail"/>
    <m/>
    <n v="9876"/>
    <m/>
    <n v="9876"/>
    <m/>
    <n v="377"/>
  </r>
  <r>
    <n v="1082"/>
    <s v="Union Denver"/>
    <m/>
    <m/>
    <x v="11"/>
    <m/>
    <x v="0"/>
    <s v="1770 Chesnut Pl"/>
    <s v="Denver"/>
    <s v="CO"/>
    <n v="39.754939999999998"/>
    <n v="-105.00169"/>
    <x v="2"/>
    <s v="Union"/>
    <n v="89"/>
    <s v="Mixed Use"/>
    <s v="Market Rate"/>
    <s v="Rental"/>
    <m/>
    <m/>
    <m/>
    <n v="579"/>
    <m/>
    <m/>
    <m/>
    <n v="579"/>
    <m/>
    <m/>
    <m/>
    <s v="Retail"/>
    <m/>
    <n v="68000"/>
    <m/>
    <n v="68000"/>
    <m/>
    <m/>
  </r>
  <r>
    <n v="1083"/>
    <s v="Alta City House"/>
    <m/>
    <m/>
    <x v="3"/>
    <m/>
    <x v="0"/>
    <s v="1801 Chestnut Pl"/>
    <s v="Denver"/>
    <s v="CO"/>
    <n v="39.756749999999997"/>
    <n v="-105.00104"/>
    <x v="2"/>
    <s v="Union"/>
    <n v="89"/>
    <s v="Residential"/>
    <s v="Market Rate"/>
    <s v="Rental"/>
    <m/>
    <m/>
    <m/>
    <n v="281"/>
    <m/>
    <m/>
    <m/>
    <n v="281"/>
    <m/>
    <m/>
    <m/>
    <m/>
    <m/>
    <m/>
    <m/>
    <n v="0"/>
    <m/>
    <m/>
  </r>
  <r>
    <n v="1084"/>
    <s v="Union Tower West"/>
    <m/>
    <m/>
    <x v="11"/>
    <m/>
    <x v="0"/>
    <s v="1801 Wewatta St"/>
    <s v="Denver"/>
    <s v="CO"/>
    <n v="39.755549999999999"/>
    <n v="-105.00009"/>
    <x v="2"/>
    <s v="Union"/>
    <n v="89"/>
    <s v="Commercial"/>
    <s v="N/A"/>
    <m/>
    <m/>
    <m/>
    <m/>
    <m/>
    <m/>
    <m/>
    <m/>
    <n v="0"/>
    <m/>
    <m/>
    <m/>
    <s v="Office"/>
    <n v="112651"/>
    <m/>
    <m/>
    <n v="112651"/>
    <n v="203"/>
    <m/>
  </r>
  <r>
    <n v="1085"/>
    <s v="Ashley Union Station"/>
    <m/>
    <m/>
    <x v="11"/>
    <m/>
    <x v="0"/>
    <s v="1850 Chesnut St"/>
    <s v="Denver"/>
    <s v="CO"/>
    <n v="39.756369999999997"/>
    <n v="-105.00003"/>
    <x v="2"/>
    <s v="Union"/>
    <n v="89"/>
    <s v="Residential"/>
    <s v="Mixed Income"/>
    <s v="Rental"/>
    <m/>
    <n v="75"/>
    <m/>
    <n v="32"/>
    <m/>
    <m/>
    <m/>
    <n v="107"/>
    <m/>
    <m/>
    <m/>
    <m/>
    <m/>
    <m/>
    <m/>
    <n v="0"/>
    <m/>
    <m/>
  </r>
  <r>
    <n v="1087"/>
    <s v="1900 16th Street"/>
    <m/>
    <m/>
    <x v="6"/>
    <m/>
    <x v="0"/>
    <s v="1900 16th St"/>
    <s v="Denver"/>
    <s v="CO"/>
    <n v="39.753340000000001"/>
    <n v="-105.00328"/>
    <x v="2"/>
    <s v="Union"/>
    <n v="89"/>
    <s v="Commercial"/>
    <s v="N/A"/>
    <m/>
    <m/>
    <m/>
    <m/>
    <m/>
    <m/>
    <m/>
    <m/>
    <n v="0"/>
    <m/>
    <m/>
    <m/>
    <s v="Mixed: Office, Retail"/>
    <n v="385871"/>
    <n v="14667"/>
    <m/>
    <n v="400538"/>
    <n v="0"/>
    <m/>
  </r>
  <r>
    <n v="1089"/>
    <s v="Cadence Apartments"/>
    <m/>
    <m/>
    <x v="0"/>
    <m/>
    <x v="0"/>
    <s v="1920 17th St"/>
    <s v="Denver"/>
    <s v="CO"/>
    <n v="39.75421"/>
    <n v="-105.00203"/>
    <x v="2"/>
    <s v="Union"/>
    <n v="89"/>
    <s v="Mixed Use"/>
    <s v="Market Rate"/>
    <s v="Rental"/>
    <m/>
    <m/>
    <m/>
    <n v="219"/>
    <m/>
    <m/>
    <m/>
    <n v="219"/>
    <m/>
    <m/>
    <m/>
    <s v="Retail"/>
    <m/>
    <n v="4001"/>
    <m/>
    <n v="4001"/>
    <n v="0"/>
    <m/>
  </r>
  <r>
    <n v="1091"/>
    <s v="The Pullman"/>
    <m/>
    <m/>
    <x v="13"/>
    <m/>
    <x v="0"/>
    <s v="1949 Wewatta St"/>
    <s v="Denver"/>
    <s v="CO"/>
    <n v="39.756300000000003"/>
    <n v="-104.9986"/>
    <x v="2"/>
    <s v="Union"/>
    <n v="89"/>
    <s v="Mixed Use"/>
    <s v="Market Rate"/>
    <m/>
    <m/>
    <m/>
    <m/>
    <n v="164"/>
    <m/>
    <m/>
    <m/>
    <n v="164"/>
    <m/>
    <m/>
    <m/>
    <s v="Retail"/>
    <m/>
    <n v="2918"/>
    <m/>
    <n v="2918"/>
    <m/>
    <m/>
  </r>
  <r>
    <n v="1093"/>
    <s v="Hilton Garden Inn"/>
    <m/>
    <m/>
    <x v="2"/>
    <m/>
    <x v="0"/>
    <s v="1963 Chesnut Pl"/>
    <s v="Denver"/>
    <s v="CO"/>
    <n v="39.7577"/>
    <n v="-104.99901"/>
    <x v="2"/>
    <s v="Union"/>
    <n v="89"/>
    <s v="Hotel"/>
    <s v="N/A"/>
    <m/>
    <m/>
    <m/>
    <m/>
    <m/>
    <m/>
    <m/>
    <m/>
    <n v="0"/>
    <m/>
    <m/>
    <m/>
    <m/>
    <m/>
    <m/>
    <m/>
    <n v="0"/>
    <n v="233"/>
    <m/>
  </r>
  <r>
    <n v="1094"/>
    <s v="Alara Union Station"/>
    <m/>
    <m/>
    <x v="3"/>
    <m/>
    <x v="0"/>
    <s v="1975 19th St"/>
    <s v="Denver"/>
    <s v="CO"/>
    <n v="39.756680000000003"/>
    <n v="-104.99916"/>
    <x v="2"/>
    <s v="Union"/>
    <n v="89"/>
    <s v="Mixed Use"/>
    <s v="Market Rate"/>
    <s v="Rental"/>
    <m/>
    <m/>
    <m/>
    <n v="313"/>
    <m/>
    <m/>
    <m/>
    <n v="313"/>
    <m/>
    <m/>
    <m/>
    <s v="Retail"/>
    <m/>
    <n v="57679"/>
    <m/>
    <n v="57679"/>
    <m/>
    <m/>
  </r>
  <r>
    <n v="1095"/>
    <s v="DaVita HQ"/>
    <m/>
    <m/>
    <x v="9"/>
    <m/>
    <x v="0"/>
    <s v="2000 16th St"/>
    <s v="Denver"/>
    <s v="CO"/>
    <n v="39.753500000000003"/>
    <n v="-105.00414000000001"/>
    <x v="2"/>
    <s v="Union"/>
    <n v="89"/>
    <s v="Commercial"/>
    <s v="N/A"/>
    <m/>
    <m/>
    <m/>
    <m/>
    <m/>
    <m/>
    <m/>
    <m/>
    <n v="0"/>
    <m/>
    <m/>
    <m/>
    <s v="Office"/>
    <n v="217950"/>
    <m/>
    <m/>
    <n v="217950"/>
    <n v="0"/>
    <m/>
  </r>
  <r>
    <n v="1150"/>
    <s v="Dry Ice Factory"/>
    <m/>
    <m/>
    <x v="6"/>
    <m/>
    <x v="0"/>
    <s v="3300 Walnut St"/>
    <s v="Denver"/>
    <s v="CO"/>
    <n v="39.765729999999998"/>
    <n v="-104.97735"/>
    <x v="3"/>
    <s v="38th•Blake"/>
    <n v="236"/>
    <s v="Commercial"/>
    <s v="N/A"/>
    <m/>
    <m/>
    <m/>
    <m/>
    <m/>
    <m/>
    <m/>
    <m/>
    <n v="0"/>
    <m/>
    <m/>
    <m/>
    <s v="Office"/>
    <n v="20000"/>
    <m/>
    <m/>
    <n v="20000"/>
    <n v="0"/>
    <m/>
  </r>
  <r>
    <n v="1142"/>
    <s v="Larimer Row"/>
    <m/>
    <m/>
    <x v="3"/>
    <m/>
    <x v="0"/>
    <s v="3415 Larimer St"/>
    <s v="Denver"/>
    <s v="CO"/>
    <n v="39.766460000000002"/>
    <n v="-104.9756"/>
    <x v="3"/>
    <s v="38th•Blake"/>
    <n v="236"/>
    <s v="Residential"/>
    <s v="Market Rate"/>
    <s v="Condo"/>
    <s v="Townhomes"/>
    <m/>
    <m/>
    <n v="0"/>
    <n v="28"/>
    <m/>
    <m/>
    <n v="28"/>
    <m/>
    <m/>
    <m/>
    <m/>
    <s v=""/>
    <s v=""/>
    <s v=""/>
    <n v="0"/>
    <s v=""/>
    <m/>
  </r>
  <r>
    <n v="1138"/>
    <s v="Link 35"/>
    <m/>
    <m/>
    <x v="14"/>
    <m/>
    <x v="0"/>
    <s v="1220 35th St"/>
    <s v="Denver"/>
    <s v="CO"/>
    <n v="39.766559999999998"/>
    <n v="-104.97447"/>
    <x v="3"/>
    <s v="38th•Blake"/>
    <n v="236"/>
    <s v="Mixed Use"/>
    <s v="Market Rate"/>
    <s v="Rental"/>
    <m/>
    <m/>
    <m/>
    <n v="66"/>
    <m/>
    <m/>
    <m/>
    <n v="66"/>
    <m/>
    <m/>
    <m/>
    <s v="Retail"/>
    <s v=""/>
    <n v="10000"/>
    <s v=""/>
    <n v="10000"/>
    <s v=""/>
    <m/>
  </r>
  <r>
    <n v="1140"/>
    <s v="World Trade Center"/>
    <m/>
    <m/>
    <x v="8"/>
    <m/>
    <x v="1"/>
    <s v="Fox St and 45th Ave"/>
    <s v="Denver"/>
    <s v="CO"/>
    <n v="39.778351999999998"/>
    <n v="-104.995361"/>
    <x v="4"/>
    <s v="41st•Fox"/>
    <n v="227"/>
    <s v="Mixed Use"/>
    <s v="TBD"/>
    <s v=""/>
    <m/>
    <m/>
    <m/>
    <m/>
    <m/>
    <m/>
    <m/>
    <n v="0"/>
    <m/>
    <m/>
    <m/>
    <m/>
    <m/>
    <m/>
    <s v=""/>
    <n v="0"/>
    <m/>
    <m/>
  </r>
  <r>
    <n v="1139"/>
    <s v="Great Divide Barrel Bar"/>
    <m/>
    <m/>
    <x v="14"/>
    <m/>
    <x v="0"/>
    <s v="1812 35th St"/>
    <s v="Denver"/>
    <s v="CO"/>
    <n v="39.77028"/>
    <n v="-104.97951"/>
    <x v="3"/>
    <s v="38th•Blake"/>
    <n v="236"/>
    <s v="Commercial"/>
    <s v="N/A"/>
    <s v=""/>
    <m/>
    <m/>
    <m/>
    <m/>
    <m/>
    <m/>
    <m/>
    <n v="0"/>
    <m/>
    <m/>
    <m/>
    <s v="Retail"/>
    <s v=""/>
    <n v="65000"/>
    <s v=""/>
    <n v="65000"/>
    <s v=""/>
    <m/>
  </r>
  <r>
    <n v="1137"/>
    <s v="Factory Flats"/>
    <m/>
    <m/>
    <x v="11"/>
    <m/>
    <x v="0"/>
    <s v="3198 Blake St"/>
    <s v="Denver"/>
    <s v="CO"/>
    <n v="39.765149999999998"/>
    <n v="-104.97986"/>
    <x v="3"/>
    <s v="38th•Blake"/>
    <n v="236"/>
    <s v="Residential"/>
    <s v="Market Rate"/>
    <s v="Condo"/>
    <m/>
    <m/>
    <m/>
    <n v="0"/>
    <n v="24"/>
    <m/>
    <m/>
    <n v="24"/>
    <m/>
    <m/>
    <m/>
    <m/>
    <m/>
    <m/>
    <m/>
    <n v="0"/>
    <m/>
    <m/>
  </r>
  <r>
    <n v="1143"/>
    <s v="Zeppelin Station"/>
    <m/>
    <m/>
    <x v="12"/>
    <m/>
    <x v="0"/>
    <s v="3501 Wazee St"/>
    <s v="Denver"/>
    <s v="CO"/>
    <n v="39.769599999999997"/>
    <n v="-104.97662"/>
    <x v="3"/>
    <s v="38th•Blake"/>
    <n v="236"/>
    <s v="Commercial"/>
    <s v="N/A"/>
    <s v=""/>
    <m/>
    <m/>
    <m/>
    <m/>
    <m/>
    <m/>
    <m/>
    <n v="0"/>
    <m/>
    <m/>
    <m/>
    <s v="Office"/>
    <n v="100000"/>
    <s v=""/>
    <s v=""/>
    <n v="100000"/>
    <s v=""/>
    <m/>
  </r>
  <r>
    <n v="1144"/>
    <s v="Catalyst"/>
    <m/>
    <m/>
    <x v="12"/>
    <m/>
    <x v="0"/>
    <s v="3515 Brighton Blvd"/>
    <s v="Denver"/>
    <s v="CO"/>
    <n v="39.77073"/>
    <n v="-104.97881"/>
    <x v="3"/>
    <s v="38th•Blake"/>
    <n v="236"/>
    <s v="Commercial"/>
    <s v="N/A"/>
    <s v=""/>
    <m/>
    <m/>
    <m/>
    <m/>
    <m/>
    <m/>
    <m/>
    <n v="0"/>
    <m/>
    <m/>
    <m/>
    <s v="Office"/>
    <n v="180000"/>
    <s v=""/>
    <s v=""/>
    <n v="180000"/>
    <s v=""/>
    <m/>
  </r>
  <r>
    <n v="1148"/>
    <s v="Ride at RiNo"/>
    <m/>
    <m/>
    <x v="12"/>
    <m/>
    <x v="0"/>
    <s v="3600 Wynkoop St"/>
    <s v="Denver"/>
    <s v="CO"/>
    <n v="39.771070000000002"/>
    <n v="-104.97674000000001"/>
    <x v="3"/>
    <s v="38th•Blake"/>
    <n v="236"/>
    <s v="Residential"/>
    <s v="Market Rate"/>
    <s v="Rental"/>
    <m/>
    <m/>
    <m/>
    <n v="84"/>
    <m/>
    <m/>
    <m/>
    <n v="84"/>
    <m/>
    <m/>
    <m/>
    <m/>
    <s v=""/>
    <s v=""/>
    <s v=""/>
    <n v="0"/>
    <s v=""/>
    <m/>
  </r>
  <r>
    <n v="1145"/>
    <s v="The HUB South"/>
    <m/>
    <m/>
    <x v="2"/>
    <m/>
    <x v="0"/>
    <s v="3611 Walnut St"/>
    <s v="Denver"/>
    <s v="CO"/>
    <n v="39.769190000000002"/>
    <n v="-104.97378999999999"/>
    <x v="3"/>
    <s v="38th•Blake"/>
    <n v="236"/>
    <s v="Commercial"/>
    <s v="N/A"/>
    <s v=""/>
    <m/>
    <m/>
    <m/>
    <m/>
    <m/>
    <m/>
    <m/>
    <n v="0"/>
    <m/>
    <m/>
    <m/>
    <s v="Mixed: Office, Retail"/>
    <n v="225000"/>
    <n v="25000"/>
    <s v=""/>
    <n v="250000"/>
    <m/>
    <m/>
  </r>
  <r>
    <n v="1555"/>
    <s v="The Mission Ballroom"/>
    <m/>
    <m/>
    <x v="2"/>
    <m/>
    <x v="0"/>
    <s v="4100 Wynkoop St"/>
    <s v="Denver"/>
    <s v="CO"/>
    <n v="39.776269999999997"/>
    <n v="-104.96914200000001"/>
    <x v="3"/>
    <s v="38th•Blake"/>
    <n v="236"/>
    <s v="Commercial"/>
    <s v="N/A"/>
    <m/>
    <m/>
    <m/>
    <m/>
    <m/>
    <m/>
    <m/>
    <m/>
    <n v="0"/>
    <m/>
    <m/>
    <m/>
    <m/>
    <m/>
    <m/>
    <n v="64000"/>
    <n v="64000"/>
    <m/>
    <m/>
  </r>
  <r>
    <n v="1565"/>
    <s v="4180 Wynkoop"/>
    <m/>
    <m/>
    <x v="2"/>
    <m/>
    <x v="0"/>
    <s v="4180 Wynkoop St"/>
    <s v="Denver"/>
    <s v="CO"/>
    <n v="39.775759998045203"/>
    <n v="-104.97004010125799"/>
    <x v="3"/>
    <s v="38th•Blake"/>
    <n v="236"/>
    <s v="Commercial"/>
    <s v="N/A"/>
    <m/>
    <m/>
    <m/>
    <m/>
    <m/>
    <m/>
    <m/>
    <m/>
    <n v="0"/>
    <m/>
    <m/>
    <m/>
    <s v="Office"/>
    <n v="90000"/>
    <m/>
    <m/>
    <n v="90000"/>
    <m/>
    <m/>
  </r>
  <r>
    <n v="1141"/>
    <s v="Camden RiNo"/>
    <m/>
    <m/>
    <x v="13"/>
    <m/>
    <x v="0"/>
    <s v="3200 Walnut St"/>
    <s v="Denver"/>
    <s v="CO"/>
    <n v="39.764800000000001"/>
    <n v="-104.97845"/>
    <x v="3"/>
    <s v="38th•Blake"/>
    <n v="236"/>
    <s v="Mixed Use"/>
    <s v="Market Rate"/>
    <s v="Rental"/>
    <m/>
    <m/>
    <m/>
    <n v="233"/>
    <m/>
    <m/>
    <m/>
    <n v="233"/>
    <m/>
    <m/>
    <m/>
    <s v="Retail"/>
    <s v=""/>
    <n v="3500"/>
    <s v=""/>
    <n v="3500"/>
    <s v=""/>
    <m/>
  </r>
  <r>
    <n v="1153"/>
    <s v="Renaissance at North Colorado Station"/>
    <m/>
    <m/>
    <x v="14"/>
    <m/>
    <x v="0"/>
    <s v="3975 Colorado Blvd"/>
    <s v="Denver"/>
    <s v="CO"/>
    <n v="39.772469999999998"/>
    <n v="-104.94117"/>
    <x v="3"/>
    <s v="40th•Colorado"/>
    <n v="218"/>
    <s v="Residential"/>
    <s v="Affordable"/>
    <s v="Rental"/>
    <m/>
    <n v="103"/>
    <m/>
    <m/>
    <m/>
    <m/>
    <m/>
    <n v="103"/>
    <m/>
    <m/>
    <m/>
    <m/>
    <m/>
    <m/>
    <m/>
    <n v="0"/>
    <m/>
    <m/>
  </r>
  <r>
    <n v="1154"/>
    <s v="Park Hill 4000"/>
    <m/>
    <m/>
    <x v="0"/>
    <m/>
    <x v="0"/>
    <s v="4000 N Albion St"/>
    <s v="Denver"/>
    <s v="CO"/>
    <n v="39.773539999999997"/>
    <n v="-104.93662999999999"/>
    <x v="3"/>
    <s v="40th•Colorado"/>
    <n v="218"/>
    <s v="Residential"/>
    <s v="Market Rate"/>
    <s v="Rental"/>
    <m/>
    <m/>
    <m/>
    <n v="192"/>
    <m/>
    <m/>
    <m/>
    <n v="192"/>
    <m/>
    <m/>
    <m/>
    <m/>
    <m/>
    <m/>
    <m/>
    <n v="0"/>
    <n v="0"/>
    <m/>
  </r>
  <r>
    <n v="1155"/>
    <s v="Park Hill Station Apartments"/>
    <m/>
    <m/>
    <x v="14"/>
    <m/>
    <x v="0"/>
    <s v="4055 N Albion St"/>
    <s v="Denver"/>
    <s v="CO"/>
    <n v="39.773580000000003"/>
    <n v="-104.93888"/>
    <x v="3"/>
    <s v="40th•Colorado"/>
    <n v="218"/>
    <s v="Residential"/>
    <s v="Affordable"/>
    <s v="Rental"/>
    <m/>
    <n v="156"/>
    <m/>
    <m/>
    <m/>
    <m/>
    <m/>
    <n v="156"/>
    <m/>
    <m/>
    <m/>
    <m/>
    <m/>
    <m/>
    <m/>
    <n v="0"/>
    <m/>
    <m/>
  </r>
  <r>
    <n v="1157"/>
    <s v="Park Hill Town Center Condos"/>
    <m/>
    <m/>
    <x v="3"/>
    <m/>
    <x v="0"/>
    <s v="4100 N Albion St"/>
    <s v="Denver"/>
    <s v="CO"/>
    <n v="39.775055999999999"/>
    <n v="-104.935766"/>
    <x v="3"/>
    <s v="40th•Colorado"/>
    <n v="218"/>
    <s v="Residential"/>
    <s v="Market Rate"/>
    <s v="Condo"/>
    <m/>
    <m/>
    <m/>
    <m/>
    <n v="28"/>
    <m/>
    <m/>
    <n v="28"/>
    <m/>
    <m/>
    <m/>
    <m/>
    <m/>
    <m/>
    <m/>
    <n v="0"/>
    <m/>
    <m/>
  </r>
  <r>
    <n v="1158"/>
    <s v="Panasonic "/>
    <m/>
    <m/>
    <x v="11"/>
    <m/>
    <x v="0"/>
    <s v="6144 N Panasonic Way"/>
    <s v="Denver"/>
    <s v="CO"/>
    <n v="39.808709"/>
    <n v="-104.780399"/>
    <x v="3"/>
    <s v="61st•Peña"/>
    <n v="237"/>
    <s v="Commercial"/>
    <s v="N/A"/>
    <s v=""/>
    <m/>
    <m/>
    <m/>
    <m/>
    <m/>
    <m/>
    <m/>
    <n v="0"/>
    <m/>
    <m/>
    <m/>
    <m/>
    <n v="30000"/>
    <s v=""/>
    <n v="70000"/>
    <n v="100000"/>
    <s v=""/>
    <m/>
  </r>
  <r>
    <n v="1159"/>
    <s v="Panasonic NEXT"/>
    <m/>
    <m/>
    <x v="8"/>
    <m/>
    <x v="1"/>
    <s v="6144 N Panasonic Way"/>
    <s v="Denver"/>
    <s v="CO"/>
    <n v="39.808750000000003"/>
    <n v="-104.78104"/>
    <x v="3"/>
    <s v="61st•Peña"/>
    <n v="237"/>
    <s v="Mixed Use"/>
    <s v="TBD"/>
    <s v="TBD"/>
    <m/>
    <m/>
    <m/>
    <m/>
    <m/>
    <m/>
    <m/>
    <n v="0"/>
    <m/>
    <m/>
    <m/>
    <m/>
    <s v=""/>
    <s v=""/>
    <s v=""/>
    <n v="0"/>
    <s v=""/>
    <m/>
  </r>
  <r>
    <n v="1160"/>
    <s v="Elevate at Pena Station"/>
    <m/>
    <m/>
    <x v="2"/>
    <m/>
    <x v="0"/>
    <s v="17607 E 61st Ave"/>
    <s v="Denver"/>
    <s v="CO"/>
    <n v="39.807679999999998"/>
    <n v="-104.77833"/>
    <x v="3"/>
    <s v="61st•Peña"/>
    <n v="237"/>
    <s v="Residential"/>
    <s v="Market Rate"/>
    <s v="Rental"/>
    <m/>
    <m/>
    <m/>
    <n v="219"/>
    <m/>
    <m/>
    <m/>
    <n v="219"/>
    <m/>
    <m/>
    <m/>
    <m/>
    <s v=""/>
    <s v=""/>
    <s v=""/>
    <n v="0"/>
    <s v=""/>
    <m/>
  </r>
  <r>
    <n v="1161"/>
    <s v="Pena Station Hyatt"/>
    <m/>
    <m/>
    <x v="2"/>
    <m/>
    <x v="0"/>
    <s v="North Panasonic Way and E 61st Ave"/>
    <m/>
    <s v="CO"/>
    <n v="39.807639999999999"/>
    <n v="-104.78055000000001"/>
    <x v="3"/>
    <s v="61st•Peña"/>
    <n v="237"/>
    <s v="Commercial"/>
    <s v="N/A"/>
    <s v=""/>
    <m/>
    <m/>
    <m/>
    <m/>
    <m/>
    <m/>
    <m/>
    <n v="0"/>
    <m/>
    <m/>
    <m/>
    <m/>
    <s v=""/>
    <s v=""/>
    <s v=""/>
    <n v="0"/>
    <n v="225"/>
    <m/>
  </r>
  <r>
    <n v="1163"/>
    <s v="FBI Headquarters"/>
    <m/>
    <m/>
    <x v="15"/>
    <m/>
    <x v="0"/>
    <s v="8000 E 36th Ave"/>
    <s v="Denver"/>
    <s v="CO"/>
    <n v="39.766109999999998"/>
    <n v="-104.89608"/>
    <x v="3"/>
    <s v="Central Park"/>
    <n v="219"/>
    <s v="Commercial"/>
    <s v="N/A"/>
    <m/>
    <m/>
    <m/>
    <m/>
    <m/>
    <m/>
    <m/>
    <m/>
    <n v="0"/>
    <m/>
    <m/>
    <m/>
    <s v="Office"/>
    <n v="175000"/>
    <m/>
    <m/>
    <n v="175000"/>
    <n v="0"/>
    <m/>
  </r>
  <r>
    <n v="1164"/>
    <s v="Village at Central Park Station"/>
    <m/>
    <m/>
    <x v="4"/>
    <m/>
    <x v="0"/>
    <s v="Uinta St and E 35th Ave"/>
    <s v="Denver"/>
    <s v="CO"/>
    <n v="39.766309999999997"/>
    <n v="-104.89156"/>
    <x v="3"/>
    <s v="Central Park"/>
    <n v="219"/>
    <s v="Mixed Use"/>
    <s v="Market Rate"/>
    <m/>
    <s v="Townhomes"/>
    <m/>
    <m/>
    <n v="36"/>
    <m/>
    <m/>
    <m/>
    <n v="36"/>
    <m/>
    <m/>
    <m/>
    <s v="Retail"/>
    <s v=""/>
    <n v="42000"/>
    <s v=""/>
    <n v="42000"/>
    <s v=""/>
    <m/>
  </r>
  <r>
    <n v="1165"/>
    <s v="Two Nine North"/>
    <m/>
    <m/>
    <x v="15"/>
    <m/>
    <x v="0"/>
    <s v="1955 30th St"/>
    <s v="Boulder"/>
    <s v="CO"/>
    <n v="40.020829999999997"/>
    <n v="-105.25449"/>
    <x v="5"/>
    <s v="Boulder Junction"/>
    <n v="213"/>
    <s v="Residential"/>
    <s v="Market Rate"/>
    <s v="Rental "/>
    <m/>
    <m/>
    <m/>
    <n v="238"/>
    <m/>
    <m/>
    <m/>
    <n v="238"/>
    <m/>
    <m/>
    <m/>
    <m/>
    <s v=""/>
    <s v=""/>
    <s v=""/>
    <n v="0"/>
    <s v=""/>
    <m/>
  </r>
  <r>
    <n v="1166"/>
    <s v="Roadhouse"/>
    <m/>
    <m/>
    <x v="3"/>
    <m/>
    <x v="0"/>
    <s v="2366 Junction Pl"/>
    <s v="Boulder"/>
    <s v="CO"/>
    <n v="40.024920000000002"/>
    <n v="-105.25104"/>
    <x v="5"/>
    <s v="Boulder Junction"/>
    <n v="213"/>
    <s v="Commercial"/>
    <s v="N/A"/>
    <s v=""/>
    <m/>
    <m/>
    <m/>
    <m/>
    <m/>
    <m/>
    <m/>
    <n v="0"/>
    <m/>
    <m/>
    <m/>
    <s v="Retail"/>
    <s v=""/>
    <n v="5500"/>
    <s v=""/>
    <n v="5500"/>
    <s v=""/>
    <m/>
  </r>
  <r>
    <n v="1167"/>
    <s v="Boulder Commons - Bluff"/>
    <m/>
    <m/>
    <x v="11"/>
    <m/>
    <x v="0"/>
    <s v="2440 Junction Pl"/>
    <s v="Boulder"/>
    <s v="CO"/>
    <n v="40.025860000000002"/>
    <n v="-105.25066"/>
    <x v="5"/>
    <s v="Boulder Junction"/>
    <n v="213"/>
    <s v="Commercial"/>
    <s v="N/A"/>
    <s v=""/>
    <m/>
    <m/>
    <m/>
    <m/>
    <m/>
    <m/>
    <m/>
    <n v="0"/>
    <m/>
    <m/>
    <m/>
    <s v="Office"/>
    <n v="100000"/>
    <s v=""/>
    <s v=""/>
    <n v="100000"/>
    <s v=""/>
    <m/>
  </r>
  <r>
    <n v="1168"/>
    <s v="Google"/>
    <m/>
    <m/>
    <x v="12"/>
    <m/>
    <x v="0"/>
    <s v="2930 Pearl St"/>
    <s v="Boulder"/>
    <s v="CO"/>
    <n v="40.021659999999997"/>
    <n v="-105.25445999999999"/>
    <x v="5"/>
    <s v="Boulder Junction"/>
    <n v="213"/>
    <s v="Commercial"/>
    <s v="N/A"/>
    <s v=""/>
    <m/>
    <m/>
    <m/>
    <m/>
    <m/>
    <m/>
    <m/>
    <n v="0"/>
    <m/>
    <m/>
    <m/>
    <s v="Office"/>
    <n v="200000"/>
    <s v=""/>
    <s v=""/>
    <n v="200000"/>
    <s v=""/>
    <m/>
  </r>
  <r>
    <n v="1170"/>
    <s v="3060 Pearl Condos"/>
    <m/>
    <m/>
    <x v="9"/>
    <m/>
    <x v="0"/>
    <s v="3060 Pearl St"/>
    <s v="Boulder"/>
    <s v="CO"/>
    <n v="40.02328"/>
    <n v="-105.25217000000001"/>
    <x v="5"/>
    <s v="Boulder Junction"/>
    <n v="213"/>
    <s v="Mixed Use"/>
    <s v="Market Rate"/>
    <s v="Condo"/>
    <m/>
    <m/>
    <m/>
    <m/>
    <n v="113"/>
    <m/>
    <m/>
    <n v="113"/>
    <m/>
    <m/>
    <m/>
    <s v="Retail"/>
    <s v=""/>
    <n v="3000"/>
    <s v=""/>
    <n v="3000"/>
    <s v=""/>
    <m/>
  </r>
  <r>
    <n v="1171"/>
    <s v="Griffis 3100 Pearl"/>
    <m/>
    <m/>
    <x v="0"/>
    <m/>
    <x v="0"/>
    <s v="3100 Pearl St"/>
    <s v="Boulder"/>
    <s v="CO"/>
    <n v="40.023359999999997"/>
    <n v="-105.2514"/>
    <x v="5"/>
    <s v="Boulder Junction"/>
    <n v="213"/>
    <s v="Residential"/>
    <s v="Market Rate"/>
    <s v="Rental"/>
    <m/>
    <m/>
    <m/>
    <n v="319"/>
    <m/>
    <m/>
    <m/>
    <n v="319"/>
    <m/>
    <m/>
    <m/>
    <m/>
    <m/>
    <m/>
    <m/>
    <n v="0"/>
    <m/>
    <m/>
  </r>
  <r>
    <n v="1172"/>
    <s v="Depot Square"/>
    <m/>
    <m/>
    <x v="3"/>
    <m/>
    <x v="0"/>
    <s v="3195 Pearl Pkwy"/>
    <s v="Boulder"/>
    <s v="CO"/>
    <n v="40.024250000000002"/>
    <n v="-105.25105000000001"/>
    <x v="5"/>
    <s v="Boulder Junction"/>
    <n v="213"/>
    <s v="Residential"/>
    <s v="Market Rate"/>
    <s v="Rental"/>
    <m/>
    <m/>
    <m/>
    <n v="71"/>
    <m/>
    <m/>
    <m/>
    <n v="71"/>
    <m/>
    <m/>
    <m/>
    <m/>
    <s v=""/>
    <s v=""/>
    <s v=""/>
    <n v="0"/>
    <m/>
    <m/>
  </r>
  <r>
    <n v="1176"/>
    <s v="Nickel Flats"/>
    <m/>
    <m/>
    <x v="3"/>
    <m/>
    <x v="0"/>
    <s v="2445 Junction Pl"/>
    <s v="Boulder"/>
    <s v="CO"/>
    <n v="40.025739999999999"/>
    <n v="-105.25116"/>
    <x v="5"/>
    <s v="Boulder Junction"/>
    <n v="213"/>
    <s v="Residential"/>
    <s v="Market Rate"/>
    <s v="Condo"/>
    <m/>
    <m/>
    <m/>
    <n v="0"/>
    <n v="17"/>
    <m/>
    <m/>
    <n v="17"/>
    <m/>
    <m/>
    <m/>
    <m/>
    <m/>
    <m/>
    <m/>
    <n v="0"/>
    <m/>
    <m/>
  </r>
  <r>
    <n v="1178"/>
    <s v="The Steelyards"/>
    <m/>
    <m/>
    <x v="16"/>
    <m/>
    <x v="0"/>
    <s v="3020 Carbon Pl"/>
    <s v="Boulder"/>
    <s v="CO"/>
    <n v="40.026910000000001"/>
    <n v="-105.25239999999999"/>
    <x v="5"/>
    <s v="Boulder Junction"/>
    <n v="213"/>
    <s v="Mixed Use"/>
    <s v="Market Rate"/>
    <s v="Owner"/>
    <m/>
    <m/>
    <m/>
    <m/>
    <n v="90"/>
    <m/>
    <m/>
    <n v="90"/>
    <m/>
    <m/>
    <m/>
    <s v="Office"/>
    <n v="140000"/>
    <m/>
    <m/>
    <n v="140000"/>
    <m/>
    <m/>
  </r>
  <r>
    <n v="1179"/>
    <s v="Hyatt Place Boulder/Pearl Street"/>
    <m/>
    <m/>
    <x v="3"/>
    <m/>
    <x v="0"/>
    <s v="2280 Junction Pl"/>
    <s v="Boulder"/>
    <s v="CO"/>
    <n v="40.024209999999997"/>
    <n v="-105.2518"/>
    <x v="5"/>
    <s v="Boulder Junction"/>
    <n v="213"/>
    <s v="Hotel"/>
    <s v="N/A"/>
    <m/>
    <m/>
    <m/>
    <m/>
    <m/>
    <m/>
    <m/>
    <m/>
    <n v="0"/>
    <m/>
    <m/>
    <m/>
    <m/>
    <m/>
    <m/>
    <m/>
    <n v="0"/>
    <n v="150"/>
    <m/>
  </r>
  <r>
    <n v="1182"/>
    <s v="1st Bank Center"/>
    <m/>
    <m/>
    <x v="15"/>
    <m/>
    <x v="0"/>
    <s v="11450 Broomfield Ln"/>
    <s v="Broomfield"/>
    <s v="CO"/>
    <n v="39.90457"/>
    <n v="-105.08544000000001"/>
    <x v="5"/>
    <s v="US 36•Broomfield"/>
    <n v="161"/>
    <s v="Commercial"/>
    <s v="N/A"/>
    <s v=""/>
    <m/>
    <m/>
    <m/>
    <m/>
    <m/>
    <m/>
    <m/>
    <n v="0"/>
    <m/>
    <m/>
    <m/>
    <s v="Other"/>
    <s v=""/>
    <s v=""/>
    <n v="60000"/>
    <n v="60000"/>
    <s v=""/>
    <m/>
  </r>
  <r>
    <n v="1183"/>
    <s v="Cortland Broomfield"/>
    <s v="Atria Arista"/>
    <s v="Arista Broomfield"/>
    <x v="14"/>
    <m/>
    <x v="0"/>
    <s v="11585 Destination Dr"/>
    <s v="Broomfield"/>
    <s v="CO"/>
    <n v="39.906730000000003"/>
    <n v="-105.09363"/>
    <x v="5"/>
    <s v="US 36•Broomfield"/>
    <n v="161"/>
    <s v="Residential"/>
    <s v="Market Rate"/>
    <s v="Rental "/>
    <m/>
    <m/>
    <m/>
    <n v="249"/>
    <m/>
    <m/>
    <m/>
    <n v="249"/>
    <m/>
    <m/>
    <m/>
    <m/>
    <s v=""/>
    <s v=""/>
    <s v=""/>
    <n v="0"/>
    <s v=""/>
    <n v="444"/>
  </r>
  <r>
    <n v="1184"/>
    <s v="Alta Harvest Station Apartments"/>
    <m/>
    <s v="Arista Broomfield"/>
    <x v="0"/>
    <m/>
    <x v="0"/>
    <s v="11775 Wadsworth Blvd"/>
    <s v="Broomfield"/>
    <s v="CO"/>
    <n v="39.909280000000003"/>
    <n v="-105.08351"/>
    <x v="5"/>
    <s v="US 36•Broomfield"/>
    <n v="161"/>
    <s v="Residential"/>
    <s v="Market Rate"/>
    <s v="Rental "/>
    <m/>
    <m/>
    <m/>
    <n v="297"/>
    <m/>
    <m/>
    <m/>
    <n v="297"/>
    <m/>
    <m/>
    <m/>
    <m/>
    <m/>
    <m/>
    <m/>
    <n v="0"/>
    <m/>
    <n v="591"/>
  </r>
  <r>
    <n v="1185"/>
    <s v="8000 Uptown"/>
    <m/>
    <m/>
    <x v="3"/>
    <m/>
    <x v="0"/>
    <s v="8000 Uptown Ave"/>
    <s v="Broomfield"/>
    <s v="CO"/>
    <n v="39.901200000000003"/>
    <n v="-105.08602"/>
    <x v="5"/>
    <s v="US 36•Broomfield"/>
    <n v="161"/>
    <s v="Residential"/>
    <s v="Market Rate"/>
    <s v="Rental "/>
    <m/>
    <m/>
    <m/>
    <n v="360"/>
    <m/>
    <m/>
    <m/>
    <n v="360"/>
    <m/>
    <m/>
    <m/>
    <m/>
    <s v=""/>
    <s v=""/>
    <s v=""/>
    <n v="0"/>
    <s v=""/>
    <n v="655"/>
  </r>
  <r>
    <n v="1186"/>
    <s v="AMLI Arista"/>
    <m/>
    <s v="Arista Broomfield"/>
    <x v="7"/>
    <m/>
    <x v="0"/>
    <s v="8200 Arista Pl"/>
    <s v="Broomfield"/>
    <s v="CO"/>
    <n v="39.905459999999998"/>
    <n v="-105.08857"/>
    <x v="5"/>
    <s v="US 36•Broomfield"/>
    <n v="161"/>
    <s v="Mixed Use"/>
    <s v="Market Rate"/>
    <s v="Rental"/>
    <m/>
    <m/>
    <m/>
    <n v="526"/>
    <m/>
    <m/>
    <m/>
    <n v="526"/>
    <m/>
    <m/>
    <m/>
    <s v="Retail"/>
    <m/>
    <n v="10900"/>
    <m/>
    <n v="10900"/>
    <n v="0"/>
    <n v="1015"/>
  </r>
  <r>
    <n v="1187"/>
    <s v="Arista Uptown"/>
    <m/>
    <s v="Arista Broomfield"/>
    <x v="1"/>
    <m/>
    <x v="0"/>
    <s v="8500 Arista Pl"/>
    <s v="Broomfield"/>
    <s v="CO"/>
    <n v="39.905230000000003"/>
    <n v="-105.09174"/>
    <x v="5"/>
    <s v="US 36•Broomfield"/>
    <n v="161"/>
    <s v="Residential"/>
    <s v="Market Rate"/>
    <s v="Rental"/>
    <m/>
    <m/>
    <m/>
    <n v="272"/>
    <m/>
    <m/>
    <m/>
    <n v="272"/>
    <m/>
    <m/>
    <m/>
    <m/>
    <m/>
    <m/>
    <m/>
    <n v="0"/>
    <m/>
    <n v="421"/>
  </r>
  <r>
    <n v="1189"/>
    <s v="aLoft Hotel at Arista"/>
    <m/>
    <s v="Arista Broomfield"/>
    <x v="6"/>
    <m/>
    <x v="0"/>
    <s v="8300 Arista Pl"/>
    <s v="Broomfield"/>
    <s v="CO"/>
    <n v="39.905439999999999"/>
    <n v="-105.08998"/>
    <x v="5"/>
    <s v="US 36•Broomfield"/>
    <n v="161"/>
    <s v="Hotel"/>
    <s v="N/A"/>
    <m/>
    <m/>
    <m/>
    <m/>
    <m/>
    <m/>
    <m/>
    <m/>
    <n v="0"/>
    <m/>
    <m/>
    <m/>
    <m/>
    <m/>
    <m/>
    <m/>
    <n v="0"/>
    <n v="140"/>
    <m/>
  </r>
  <r>
    <n v="1191"/>
    <s v="Sync36"/>
    <m/>
    <m/>
    <x v="12"/>
    <m/>
    <x v="0"/>
    <s v="6963 W 109th Ave"/>
    <s v="Westminster"/>
    <s v="CO"/>
    <n v="39.893920000000001"/>
    <n v="-105.07344999999999"/>
    <x v="5"/>
    <s v="US 36•Church Ranch"/>
    <n v="136"/>
    <s v="Residential"/>
    <s v="Market Rate"/>
    <s v="Rental "/>
    <m/>
    <m/>
    <m/>
    <n v="392"/>
    <m/>
    <m/>
    <m/>
    <n v="392"/>
    <m/>
    <m/>
    <m/>
    <m/>
    <m/>
    <m/>
    <m/>
    <n v="0"/>
    <m/>
    <m/>
  </r>
  <r>
    <n v="1199"/>
    <s v="Alamo Draft House"/>
    <m/>
    <m/>
    <x v="2"/>
    <m/>
    <x v="0"/>
    <s v="8905 Westminster Blvd"/>
    <s v="Westminster"/>
    <s v="CO"/>
    <n v="39.858469999999997"/>
    <n v="-105.06189999999999"/>
    <x v="5"/>
    <s v="US 36•Sheridan"/>
    <n v="133"/>
    <s v="Commercial"/>
    <s v="N/A"/>
    <s v=""/>
    <m/>
    <m/>
    <m/>
    <m/>
    <m/>
    <m/>
    <m/>
    <n v="0"/>
    <m/>
    <m/>
    <m/>
    <s v="Retail"/>
    <s v=""/>
    <n v="40000"/>
    <s v=""/>
    <n v="40000"/>
    <s v=""/>
    <m/>
  </r>
  <r>
    <n v="1200"/>
    <s v="Ascent Westminster"/>
    <m/>
    <m/>
    <x v="2"/>
    <m/>
    <x v="0"/>
    <s v="8860 Westminster Blvd"/>
    <s v="Westminster"/>
    <s v="CO"/>
    <n v="39.857019999999999"/>
    <n v="-105.05973"/>
    <x v="5"/>
    <s v="US 36•Sheridan"/>
    <n v="133"/>
    <s v="Mixed Use"/>
    <s v="Market Rate"/>
    <s v="Rental"/>
    <m/>
    <m/>
    <m/>
    <n v="255"/>
    <m/>
    <m/>
    <m/>
    <n v="255"/>
    <m/>
    <m/>
    <m/>
    <s v="Retail"/>
    <s v=""/>
    <n v="22000"/>
    <s v=""/>
    <n v="22000"/>
    <s v=""/>
    <m/>
  </r>
  <r>
    <n v="1201"/>
    <s v="Eaton Street Apartments"/>
    <m/>
    <m/>
    <x v="2"/>
    <m/>
    <x v="0"/>
    <s v="8877 Eaton St"/>
    <s v="Westminster"/>
    <s v="CO"/>
    <n v="39.858170000000001"/>
    <n v="-105.05875"/>
    <x v="5"/>
    <s v="US 36•Sheridan"/>
    <n v="133"/>
    <s v="Mixed Use"/>
    <s v="Affordable"/>
    <s v="Rental"/>
    <m/>
    <n v="118"/>
    <m/>
    <m/>
    <m/>
    <m/>
    <m/>
    <n v="118"/>
    <m/>
    <m/>
    <m/>
    <s v="Retail"/>
    <s v=""/>
    <n v="22000"/>
    <s v=""/>
    <n v="22000"/>
    <s v=""/>
    <m/>
  </r>
  <r>
    <n v="1202"/>
    <s v="Schnitzer West"/>
    <s v="Downtown Westminster Block C3 Office"/>
    <m/>
    <x v="8"/>
    <m/>
    <x v="1"/>
    <s v="Downtown Westminster"/>
    <s v="Westminster"/>
    <s v="CO"/>
    <n v="39.858820000000001"/>
    <n v="-105.05934000000001"/>
    <x v="5"/>
    <s v="US 36•Sheridan"/>
    <n v="133"/>
    <s v="Commercial"/>
    <s v="N/A"/>
    <s v=""/>
    <m/>
    <m/>
    <m/>
    <m/>
    <m/>
    <m/>
    <m/>
    <n v="0"/>
    <m/>
    <m/>
    <m/>
    <m/>
    <m/>
    <m/>
    <m/>
    <m/>
    <s v=""/>
    <m/>
  </r>
  <r>
    <n v="1203"/>
    <s v="Origin Hotel"/>
    <m/>
    <m/>
    <x v="4"/>
    <m/>
    <x v="0"/>
    <s v="Downtown Westminster"/>
    <s v="Westminster"/>
    <s v="CO"/>
    <n v="39.857849999999999"/>
    <n v="-105.06159"/>
    <x v="5"/>
    <s v="US 36•Sheridan"/>
    <n v="133"/>
    <s v="Mixed Use"/>
    <s v="N/A"/>
    <s v=""/>
    <m/>
    <m/>
    <m/>
    <m/>
    <m/>
    <m/>
    <m/>
    <n v="0"/>
    <m/>
    <m/>
    <m/>
    <s v="Retail"/>
    <s v=""/>
    <n v="15000"/>
    <s v=""/>
    <n v="15000"/>
    <n v="125"/>
    <m/>
  </r>
  <r>
    <n v="1204"/>
    <s v="Aspire Westminster"/>
    <s v="Sherman Apartments"/>
    <m/>
    <x v="17"/>
    <m/>
    <x v="0"/>
    <s v="Downtown Westminster"/>
    <s v="Westminster"/>
    <s v="CO"/>
    <n v="39.859251"/>
    <n v="-105.060999"/>
    <x v="5"/>
    <s v="US 36•Sheridan"/>
    <n v="133"/>
    <s v="Mixed Use"/>
    <s v="Market Rate"/>
    <s v="Rental"/>
    <m/>
    <m/>
    <m/>
    <n v="241"/>
    <m/>
    <m/>
    <m/>
    <n v="241"/>
    <m/>
    <m/>
    <m/>
    <s v="Retail"/>
    <s v=""/>
    <n v="37694"/>
    <s v=""/>
    <n v="37694"/>
    <s v=""/>
    <m/>
  </r>
  <r>
    <n v="1213"/>
    <s v="Arvada Station Apartments"/>
    <m/>
    <m/>
    <x v="1"/>
    <m/>
    <x v="0"/>
    <s v="10068 W 52nd Pl"/>
    <s v="Arvada"/>
    <s v="CO"/>
    <n v="39.79121"/>
    <n v="-105.11145999999999"/>
    <x v="6"/>
    <s v="Arvada Ridge"/>
    <n v="223"/>
    <s v="Residential"/>
    <s v="Market Rate"/>
    <s v="Rental"/>
    <m/>
    <m/>
    <m/>
    <n v="378"/>
    <m/>
    <m/>
    <m/>
    <n v="378"/>
    <m/>
    <m/>
    <m/>
    <m/>
    <m/>
    <m/>
    <m/>
    <n v="0"/>
    <n v="0"/>
    <m/>
  </r>
  <r>
    <n v="1214"/>
    <s v="Gateway Arvada Ridge"/>
    <m/>
    <m/>
    <x v="2"/>
    <m/>
    <x v="0"/>
    <s v="5458 Lee St"/>
    <s v="Arvada"/>
    <s v="CO"/>
    <n v="39.794545999999997"/>
    <n v="-105.111025"/>
    <x v="6"/>
    <s v="Arvada Ridge"/>
    <n v="223"/>
    <s v="Residential"/>
    <s v="Market Rate"/>
    <s v="Rental"/>
    <m/>
    <m/>
    <m/>
    <n v="296"/>
    <m/>
    <m/>
    <m/>
    <n v="296"/>
    <m/>
    <m/>
    <m/>
    <m/>
    <s v=""/>
    <s v=""/>
    <s v=""/>
    <n v="0"/>
    <s v=""/>
    <m/>
  </r>
  <r>
    <n v="1217"/>
    <s v="Hilton Garden Inn"/>
    <m/>
    <m/>
    <x v="11"/>
    <m/>
    <x v="0"/>
    <s v="5455 Olde Wadsworth Blvd"/>
    <s v="Arvada"/>
    <s v="CO"/>
    <n v="39.796199999999999"/>
    <n v="-105.08251"/>
    <x v="6"/>
    <s v="Olde Town Arvada"/>
    <n v="34"/>
    <s v="Hotel"/>
    <s v="N/A"/>
    <s v=""/>
    <m/>
    <m/>
    <m/>
    <m/>
    <m/>
    <m/>
    <m/>
    <n v="0"/>
    <m/>
    <m/>
    <m/>
    <m/>
    <s v=""/>
    <s v=""/>
    <s v=""/>
    <n v="0"/>
    <n v="136"/>
    <m/>
  </r>
  <r>
    <n v="1218"/>
    <s v="Park Place"/>
    <m/>
    <m/>
    <x v="3"/>
    <m/>
    <x v="0"/>
    <s v="5743 Teller St"/>
    <s v="Arvada"/>
    <s v="CO"/>
    <n v="39.801160000000003"/>
    <n v="-105.07741"/>
    <x v="6"/>
    <s v="Olde Town Arvada"/>
    <n v="34"/>
    <s v="Residential"/>
    <s v="Market Rate"/>
    <s v="Rental"/>
    <m/>
    <m/>
    <m/>
    <n v="153"/>
    <m/>
    <m/>
    <m/>
    <n v="153"/>
    <m/>
    <m/>
    <m/>
    <m/>
    <s v=""/>
    <s v=""/>
    <s v=""/>
    <n v="0"/>
    <s v=""/>
    <m/>
  </r>
  <r>
    <n v="1219"/>
    <s v="Solana"/>
    <m/>
    <m/>
    <x v="11"/>
    <m/>
    <x v="0"/>
    <s v="6875 W 56th Ave"/>
    <s v="Arvada"/>
    <s v="CO"/>
    <n v="39.798699999999997"/>
    <n v="-105.07326999999999"/>
    <x v="6"/>
    <s v="Olde Town Arvada"/>
    <n v="34"/>
    <s v="Residential"/>
    <s v="Market Rate"/>
    <s v="Rental"/>
    <m/>
    <m/>
    <m/>
    <n v="352"/>
    <m/>
    <m/>
    <m/>
    <n v="352"/>
    <m/>
    <m/>
    <m/>
    <m/>
    <s v=""/>
    <s v=""/>
    <s v=""/>
    <n v="0"/>
    <s v=""/>
    <m/>
  </r>
  <r>
    <n v="1220"/>
    <s v="Water Tower Flats"/>
    <m/>
    <m/>
    <x v="18"/>
    <m/>
    <x v="0"/>
    <s v="7783 W 55th Ave"/>
    <s v="Arvada"/>
    <s v="CO"/>
    <n v="39.797220000000003"/>
    <n v="-105.08337"/>
    <x v="6"/>
    <s v="Olde Town Arvada"/>
    <n v="34"/>
    <s v="Residential"/>
    <s v="Market Rate"/>
    <s v="Rental"/>
    <m/>
    <m/>
    <m/>
    <n v="327"/>
    <m/>
    <m/>
    <m/>
    <n v="327"/>
    <m/>
    <m/>
    <m/>
    <m/>
    <s v=""/>
    <s v=""/>
    <s v=""/>
    <n v="0"/>
    <s v=""/>
    <m/>
  </r>
  <r>
    <n v="1221"/>
    <s v="The Russell"/>
    <s v="Olde Town Residences (Phase I)"/>
    <m/>
    <x v="19"/>
    <m/>
    <x v="1"/>
    <s v="W 56th Pl and Wadsworth Bypass"/>
    <s v="Arvada"/>
    <s v="CO"/>
    <n v="39.798740000000002"/>
    <n v="-105.07782"/>
    <x v="6"/>
    <s v="Olde Town Arvada"/>
    <n v="34"/>
    <s v="Residential"/>
    <s v="Market Rate"/>
    <s v="Rental"/>
    <m/>
    <m/>
    <m/>
    <n v="252"/>
    <m/>
    <m/>
    <m/>
    <n v="252"/>
    <m/>
    <m/>
    <m/>
    <m/>
    <s v=""/>
    <s v=""/>
    <s v=""/>
    <n v="0"/>
    <s v=""/>
    <m/>
  </r>
  <r>
    <n v="1222"/>
    <s v="Residence Inn by Marriott"/>
    <s v="Olde Town Retail (Phase II)"/>
    <m/>
    <x v="19"/>
    <m/>
    <x v="1"/>
    <s v="W 56th Pl and Wadsworth Bypass"/>
    <s v="Arvada"/>
    <s v="CO"/>
    <n v="39.79795"/>
    <n v="-105.07810000000001"/>
    <x v="6"/>
    <s v="Olde Town Arvada"/>
    <n v="34"/>
    <s v="Commercial"/>
    <s v="N/A"/>
    <s v=""/>
    <m/>
    <m/>
    <m/>
    <m/>
    <m/>
    <m/>
    <m/>
    <n v="0"/>
    <m/>
    <m/>
    <m/>
    <s v="Retail"/>
    <s v=""/>
    <n v="15250"/>
    <s v=""/>
    <n v="15250"/>
    <n v="128"/>
    <m/>
  </r>
  <r>
    <n v="1227"/>
    <s v="Fox Park"/>
    <s v="Denver Post"/>
    <m/>
    <x v="8"/>
    <m/>
    <x v="1"/>
    <s v="Northeast of 41st/Fox Station"/>
    <s v="Denver"/>
    <s v="CO"/>
    <n v="39.779904999999999"/>
    <n v="-104.99503900000001"/>
    <x v="4"/>
    <s v="41st•Fox"/>
    <n v="227"/>
    <s v="Mixed Use"/>
    <s v="TBD"/>
    <s v="TBD"/>
    <m/>
    <m/>
    <m/>
    <m/>
    <m/>
    <m/>
    <m/>
    <n v="0"/>
    <m/>
    <m/>
    <m/>
    <m/>
    <m/>
    <m/>
    <s v=""/>
    <n v="0"/>
    <s v=""/>
    <m/>
  </r>
  <r>
    <n v="1228"/>
    <s v="Zia"/>
    <m/>
    <m/>
    <x v="13"/>
    <m/>
    <x v="0"/>
    <s v="Inca St and 41st Ave"/>
    <s v="Denver"/>
    <s v="CO"/>
    <n v="39.772309999999997"/>
    <n v="-104.99861"/>
    <x v="4"/>
    <s v="41st•Fox"/>
    <n v="227"/>
    <s v="Mixed Use"/>
    <s v="Mixed Income"/>
    <s v="Mixed Tenure"/>
    <m/>
    <n v="66"/>
    <n v="25"/>
    <n v="250"/>
    <n v="95"/>
    <m/>
    <m/>
    <n v="436"/>
    <m/>
    <m/>
    <m/>
    <s v="Retail"/>
    <s v=""/>
    <n v="8734"/>
    <s v=""/>
    <n v="8734"/>
    <s v=""/>
    <m/>
  </r>
  <r>
    <n v="1235"/>
    <s v="Alto Apartments"/>
    <s v="Alto at Westminster"/>
    <m/>
    <x v="12"/>
    <m/>
    <x v="0"/>
    <s v="3045 W 71st Ave"/>
    <s v="Westminster"/>
    <s v="CO"/>
    <n v="39.824860000000001"/>
    <n v="-105.02549999999999"/>
    <x v="4"/>
    <s v="Westminster"/>
    <n v="228"/>
    <s v="Residential"/>
    <s v="Affordable"/>
    <s v="Rental"/>
    <m/>
    <n v="70"/>
    <m/>
    <m/>
    <m/>
    <m/>
    <m/>
    <n v="70"/>
    <m/>
    <m/>
    <m/>
    <m/>
    <m/>
    <m/>
    <m/>
    <n v="0"/>
    <m/>
    <m/>
  </r>
  <r>
    <n v="1244"/>
    <s v="Courtyard by Marriott"/>
    <m/>
    <m/>
    <x v="4"/>
    <m/>
    <x v="0"/>
    <s v="255 N Blackhawk St"/>
    <s v="Aurora"/>
    <s v="CO"/>
    <n v="39.720370000000003"/>
    <n v="-104.82459"/>
    <x v="7"/>
    <s v="2nd•Abilene"/>
    <n v="230"/>
    <s v="Hotel"/>
    <s v="N/A"/>
    <m/>
    <m/>
    <m/>
    <m/>
    <m/>
    <m/>
    <m/>
    <m/>
    <n v="0"/>
    <m/>
    <m/>
    <m/>
    <m/>
    <m/>
    <m/>
    <m/>
    <n v="0"/>
    <n v="139"/>
    <m/>
  </r>
  <r>
    <n v="1245"/>
    <s v="Griffis Fitzsimons South"/>
    <m/>
    <m/>
    <x v="7"/>
    <m/>
    <x v="0"/>
    <s v="325 N Sable Blvd"/>
    <s v="Aurora"/>
    <s v="CO"/>
    <n v="39.721260000000001"/>
    <n v="-104.82031000000001"/>
    <x v="7"/>
    <s v="2nd•Abilene"/>
    <n v="230"/>
    <s v="Residential"/>
    <s v="Market Rate"/>
    <s v="Rental"/>
    <m/>
    <m/>
    <m/>
    <n v="288"/>
    <m/>
    <m/>
    <m/>
    <n v="288"/>
    <m/>
    <m/>
    <m/>
    <m/>
    <m/>
    <m/>
    <m/>
    <n v="0"/>
    <m/>
    <m/>
  </r>
  <r>
    <n v="1248"/>
    <s v="Parkside Collective"/>
    <s v="Parkside at City Center"/>
    <m/>
    <x v="4"/>
    <m/>
    <x v="0"/>
    <s v="14565 E Alameda Ave"/>
    <s v="Aurora"/>
    <s v="CO"/>
    <n v="39.711869999999998"/>
    <n v="-104.81806"/>
    <x v="7"/>
    <s v="Aurora Metro Center"/>
    <n v="234"/>
    <s v="Mixed Use"/>
    <s v="Market Rate"/>
    <s v="Rental"/>
    <m/>
    <m/>
    <m/>
    <n v="216"/>
    <m/>
    <m/>
    <m/>
    <n v="216"/>
    <m/>
    <m/>
    <m/>
    <s v="Retail"/>
    <s v=""/>
    <n v="25000"/>
    <s v=""/>
    <n v="25000"/>
    <s v=""/>
    <m/>
  </r>
  <r>
    <n v="1251"/>
    <s v="Forum Fitzsimons"/>
    <m/>
    <m/>
    <x v="12"/>
    <m/>
    <x v="0"/>
    <s v="13650 E Colfax Ave"/>
    <s v="Aurora"/>
    <s v="CO"/>
    <n v="39.739420000000003"/>
    <n v="-104.82959"/>
    <x v="7"/>
    <s v="Colfax"/>
    <n v="232"/>
    <s v="Mixed Use"/>
    <s v="Market Rate"/>
    <s v="Rental"/>
    <m/>
    <m/>
    <m/>
    <n v="409"/>
    <m/>
    <m/>
    <m/>
    <n v="409"/>
    <m/>
    <m/>
    <m/>
    <s v="Retail"/>
    <m/>
    <n v="29000"/>
    <m/>
    <n v="29000"/>
    <m/>
    <m/>
  </r>
  <r>
    <n v="1252"/>
    <s v="Holiday Inn Express &amp; Suites"/>
    <m/>
    <m/>
    <x v="2"/>
    <m/>
    <x v="0"/>
    <s v="14200 E Colfax Ave"/>
    <s v="Aurora"/>
    <s v="CO"/>
    <n v="39.739179999999998"/>
    <n v="-104.82191"/>
    <x v="7"/>
    <s v="Colfax"/>
    <n v="232"/>
    <s v="Hotel"/>
    <s v="N/A"/>
    <s v=""/>
    <m/>
    <m/>
    <m/>
    <m/>
    <m/>
    <m/>
    <m/>
    <n v="0"/>
    <m/>
    <m/>
    <m/>
    <m/>
    <s v=""/>
    <s v=""/>
    <s v=""/>
    <n v="0"/>
    <n v="126"/>
    <m/>
  </r>
  <r>
    <n v="1253"/>
    <s v="Comfort Suites"/>
    <m/>
    <m/>
    <x v="12"/>
    <m/>
    <x v="0"/>
    <s v="14571 E Colfax Ave"/>
    <s v="Aurora"/>
    <s v="CO"/>
    <n v="39.74127"/>
    <n v="-104.81824"/>
    <x v="7"/>
    <s v="Colfax"/>
    <n v="232"/>
    <s v="Hotel"/>
    <s v="N/A"/>
    <s v=""/>
    <m/>
    <m/>
    <m/>
    <m/>
    <m/>
    <m/>
    <m/>
    <n v="0"/>
    <m/>
    <m/>
    <m/>
    <m/>
    <s v=""/>
    <s v=""/>
    <s v=""/>
    <n v="0"/>
    <n v="90"/>
    <m/>
  </r>
  <r>
    <n v="1254"/>
    <s v="Legacy at Fitzsimons Village"/>
    <m/>
    <m/>
    <x v="4"/>
    <m/>
    <x v="0"/>
    <s v="1363 N Victor St"/>
    <s v="Aurora"/>
    <s v="CO"/>
    <n v="39.738498"/>
    <n v="-104.83371"/>
    <x v="7"/>
    <s v="Colfax"/>
    <n v="232"/>
    <s v="Residential"/>
    <s v="Market Rate"/>
    <s v="Rental"/>
    <m/>
    <m/>
    <m/>
    <n v="364"/>
    <m/>
    <m/>
    <m/>
    <n v="364"/>
    <m/>
    <m/>
    <m/>
    <m/>
    <s v=""/>
    <s v=""/>
    <s v=""/>
    <n v="0"/>
    <s v=""/>
    <m/>
  </r>
  <r>
    <n v="1255"/>
    <s v="Alta Fitzsimons"/>
    <m/>
    <m/>
    <x v="8"/>
    <m/>
    <x v="1"/>
    <s v="Colfax Ave and Fitzsimons Pkwy"/>
    <s v="Aurora"/>
    <s v="CO"/>
    <n v="39.741219999999998"/>
    <n v="-104.82765999999999"/>
    <x v="7"/>
    <s v="Colfax"/>
    <n v="232"/>
    <s v="Residential"/>
    <s v="Market Rate"/>
    <s v="Rental"/>
    <m/>
    <m/>
    <m/>
    <n v="294"/>
    <m/>
    <m/>
    <m/>
    <n v="294"/>
    <m/>
    <m/>
    <m/>
    <m/>
    <s v=""/>
    <s v=""/>
    <s v=""/>
    <n v="0"/>
    <s v=""/>
    <m/>
  </r>
  <r>
    <n v="1257"/>
    <s v="Fitzsimons 100"/>
    <m/>
    <m/>
    <x v="20"/>
    <m/>
    <x v="0"/>
    <s v="13100 E Colfax Ave"/>
    <s v="Aurora"/>
    <s v="CO"/>
    <n v="39.739809999999999"/>
    <n v="-104.83599"/>
    <x v="7"/>
    <s v="Colfax"/>
    <n v="232"/>
    <s v="Commercial"/>
    <s v="N/A"/>
    <m/>
    <m/>
    <m/>
    <m/>
    <m/>
    <m/>
    <m/>
    <m/>
    <n v="0"/>
    <m/>
    <m/>
    <m/>
    <s v="Mixed: Office, Retail"/>
    <n v="151700"/>
    <n v="16000"/>
    <m/>
    <n v="167700"/>
    <n v="0"/>
    <m/>
  </r>
  <r>
    <n v="1265"/>
    <s v="Hyatt Regency Aurora-Denver Conference Center"/>
    <m/>
    <m/>
    <x v="14"/>
    <m/>
    <x v="0"/>
    <s v="13200 E 14th Pl"/>
    <s v="Aurora"/>
    <s v="CO"/>
    <n v="39.737400000000001"/>
    <n v="-104.83542"/>
    <x v="7"/>
    <s v="Colfax"/>
    <n v="232"/>
    <s v="Hotel"/>
    <s v="N/A"/>
    <m/>
    <m/>
    <m/>
    <m/>
    <m/>
    <m/>
    <m/>
    <m/>
    <n v="0"/>
    <m/>
    <m/>
    <m/>
    <m/>
    <m/>
    <m/>
    <m/>
    <n v="0"/>
    <n v="249"/>
    <m/>
  </r>
  <r>
    <n v="1266"/>
    <s v="SpringHill Suites Anschutz Medical Campus"/>
    <m/>
    <m/>
    <x v="20"/>
    <m/>
    <x v="0"/>
    <s v="13400 E Colfax Ave"/>
    <s v="Aurora"/>
    <s v="CO"/>
    <n v="39.739910000000002"/>
    <n v="-104.83337"/>
    <x v="7"/>
    <s v="Colfax"/>
    <n v="232"/>
    <s v="Hotel"/>
    <s v="N/A"/>
    <m/>
    <m/>
    <m/>
    <m/>
    <m/>
    <m/>
    <m/>
    <m/>
    <n v="0"/>
    <m/>
    <m/>
    <m/>
    <m/>
    <m/>
    <m/>
    <m/>
    <n v="0"/>
    <n v="153"/>
    <m/>
  </r>
  <r>
    <n v="1277"/>
    <s v="The Savoy at Dayton Station Apartments"/>
    <m/>
    <m/>
    <x v="9"/>
    <m/>
    <x v="0"/>
    <s v="3645 S Dallas St"/>
    <s v="Aurora"/>
    <s v="CO"/>
    <n v="39.648530000000001"/>
    <n v="-104.87869999999999"/>
    <x v="7"/>
    <s v="Dayton"/>
    <n v="130"/>
    <s v="Mixed Use"/>
    <s v="Market Rate"/>
    <s v="Rental"/>
    <m/>
    <m/>
    <m/>
    <n v="372"/>
    <m/>
    <m/>
    <m/>
    <n v="372"/>
    <m/>
    <m/>
    <m/>
    <m/>
    <m/>
    <m/>
    <m/>
    <n v="0"/>
    <n v="0"/>
    <m/>
  </r>
  <r>
    <n v="1278"/>
    <s v="Town Center Terrace"/>
    <m/>
    <m/>
    <x v="21"/>
    <m/>
    <x v="0"/>
    <s v="3766 S Dayton St"/>
    <s v="Aurora"/>
    <s v="CO"/>
    <n v="39.646500000000003"/>
    <n v="-104.87738"/>
    <x v="7"/>
    <s v="Dayton"/>
    <n v="130"/>
    <s v="Residential"/>
    <s v="Market Rate"/>
    <s v="Condo"/>
    <m/>
    <m/>
    <m/>
    <n v="0"/>
    <n v="169"/>
    <m/>
    <m/>
    <n v="169"/>
    <m/>
    <m/>
    <m/>
    <m/>
    <m/>
    <m/>
    <m/>
    <n v="0"/>
    <n v="0"/>
    <m/>
  </r>
  <r>
    <n v="1279"/>
    <s v="Village at Hampden Town Center"/>
    <m/>
    <m/>
    <x v="21"/>
    <m/>
    <x v="0"/>
    <s v="3601 S Dallas St"/>
    <s v="Aurora"/>
    <s v="CO"/>
    <n v="39.650539999999999"/>
    <n v="-104.87907"/>
    <x v="7"/>
    <s v="Dayton"/>
    <n v="130"/>
    <s v="Residential"/>
    <s v="Market Rate"/>
    <s v="Rental"/>
    <m/>
    <m/>
    <m/>
    <n v="132"/>
    <m/>
    <m/>
    <m/>
    <n v="132"/>
    <m/>
    <m/>
    <m/>
    <m/>
    <s v=""/>
    <s v=""/>
    <s v=""/>
    <n v="0"/>
    <s v=""/>
    <m/>
  </r>
  <r>
    <n v="1284"/>
    <s v="21 Fitzsimons"/>
    <m/>
    <m/>
    <x v="6"/>
    <m/>
    <x v="0"/>
    <s v="2100 N Ursula St"/>
    <s v="Aurora"/>
    <s v="CO"/>
    <n v="39.749720000000003"/>
    <n v="-104.83799999999999"/>
    <x v="7"/>
    <s v="Fitzsimons"/>
    <n v="235"/>
    <s v="Mixed Use"/>
    <s v="Market Rate"/>
    <s v="Rental"/>
    <m/>
    <m/>
    <m/>
    <n v="600"/>
    <m/>
    <m/>
    <m/>
    <n v="600"/>
    <m/>
    <m/>
    <m/>
    <s v="Retail"/>
    <m/>
    <n v="16000"/>
    <m/>
    <n v="16000"/>
    <n v="0"/>
    <m/>
  </r>
  <r>
    <n v="1286"/>
    <s v="Solana Fitzsimons"/>
    <m/>
    <m/>
    <x v="13"/>
    <m/>
    <x v="0"/>
    <s v="11700 E 26th Ave"/>
    <s v="Denver"/>
    <s v="CO"/>
    <n v="39.754100000000001"/>
    <n v="-104.85077099999999"/>
    <x v="7"/>
    <s v="Fitzsimons"/>
    <n v="235"/>
    <s v="Residential"/>
    <s v="Market Rate"/>
    <s v="Rental"/>
    <m/>
    <m/>
    <m/>
    <n v="280"/>
    <m/>
    <m/>
    <m/>
    <n v="280"/>
    <m/>
    <m/>
    <m/>
    <m/>
    <m/>
    <m/>
    <m/>
    <n v="0"/>
    <m/>
    <m/>
  </r>
  <r>
    <n v="1294"/>
    <s v="Parq at Iliff Station"/>
    <m/>
    <m/>
    <x v="12"/>
    <m/>
    <x v="0"/>
    <s v="2602 S Anaheim St"/>
    <s v="Aurora"/>
    <s v="CO"/>
    <n v="39.669629999999998"/>
    <n v="-104.82505999999999"/>
    <x v="7"/>
    <s v="Iliff"/>
    <n v="233"/>
    <s v="Residential"/>
    <s v="Market Rate"/>
    <s v="Rental"/>
    <m/>
    <m/>
    <m/>
    <n v="424"/>
    <m/>
    <m/>
    <m/>
    <n v="424"/>
    <m/>
    <m/>
    <m/>
    <m/>
    <m/>
    <m/>
    <m/>
    <n v="0"/>
    <m/>
    <m/>
  </r>
  <r>
    <n v="1296"/>
    <s v="Extended Stay America"/>
    <m/>
    <m/>
    <x v="10"/>
    <n v="1996"/>
    <x v="0"/>
    <s v="13941 E Harvard Ave"/>
    <s v="Aurora"/>
    <s v="CO"/>
    <n v="39.672449999999998"/>
    <n v="-104.82621"/>
    <x v="7"/>
    <s v="Iliff"/>
    <n v="233"/>
    <s v="Hotel"/>
    <s v="N/A"/>
    <m/>
    <m/>
    <m/>
    <m/>
    <m/>
    <m/>
    <m/>
    <m/>
    <n v="0"/>
    <m/>
    <m/>
    <m/>
    <m/>
    <m/>
    <m/>
    <m/>
    <n v="0"/>
    <n v="137"/>
    <m/>
  </r>
  <r>
    <n v="1297"/>
    <s v="Spur at Iliff Station"/>
    <s v="Iliff Peak"/>
    <m/>
    <x v="2"/>
    <m/>
    <x v="0"/>
    <s v="2337 Blackhawk St"/>
    <s v="Aurora"/>
    <s v="CO"/>
    <n v="39.674129999999998"/>
    <n v="-104.82477"/>
    <x v="7"/>
    <s v="Iliff"/>
    <n v="233"/>
    <s v="Mixed Use"/>
    <s v="Market Rate"/>
    <s v="Rental"/>
    <m/>
    <m/>
    <m/>
    <n v="316"/>
    <m/>
    <m/>
    <m/>
    <n v="316"/>
    <m/>
    <m/>
    <m/>
    <s v="Retail"/>
    <s v=""/>
    <n v="12500"/>
    <s v=""/>
    <n v="12500"/>
    <s v=""/>
    <m/>
  </r>
  <r>
    <n v="1298"/>
    <s v="The Point Crossing"/>
    <m/>
    <s v="The Point at Nine Mile"/>
    <x v="17"/>
    <m/>
    <x v="0"/>
    <s v="3165 S Quari Street"/>
    <s v="Aurora"/>
    <s v="CO"/>
    <n v="39.659146999999997"/>
    <n v="-104.844998"/>
    <x v="7"/>
    <s v="Nine Mile"/>
    <n v="32"/>
    <s v="Residential"/>
    <s v="Affordable"/>
    <s v="Rental"/>
    <m/>
    <n v="63"/>
    <m/>
    <m/>
    <m/>
    <m/>
    <m/>
    <n v="63"/>
    <m/>
    <m/>
    <m/>
    <m/>
    <m/>
    <m/>
    <s v=""/>
    <n v="0"/>
    <s v=""/>
    <m/>
  </r>
  <r>
    <n v="1301"/>
    <s v="Granite Place at Village Center"/>
    <m/>
    <m/>
    <x v="11"/>
    <m/>
    <x v="0"/>
    <s v="6175 S Willow Dr"/>
    <s v="Greenwood Village"/>
    <s v="CO"/>
    <n v="39.602930000000001"/>
    <n v="-104.88854000000001"/>
    <x v="8"/>
    <s v="Arapahoe at Village Center"/>
    <n v="2"/>
    <s v="Commercial"/>
    <s v="N/A"/>
    <s v=""/>
    <m/>
    <m/>
    <m/>
    <m/>
    <m/>
    <m/>
    <m/>
    <n v="0"/>
    <m/>
    <m/>
    <m/>
    <s v="Office"/>
    <n v="300000"/>
    <s v=""/>
    <s v=""/>
    <n v="300000"/>
    <s v=""/>
    <m/>
  </r>
  <r>
    <n v="1302"/>
    <s v="CoBank"/>
    <m/>
    <m/>
    <x v="3"/>
    <m/>
    <x v="0"/>
    <s v="6340 S Fiddlers Green Cir"/>
    <s v="Greenwood Village"/>
    <s v="CO"/>
    <n v="39.602919999999997"/>
    <n v="-104.89072"/>
    <x v="8"/>
    <s v="Arapahoe at Village Center"/>
    <n v="2"/>
    <s v="Commercial"/>
    <s v="N/A"/>
    <s v=""/>
    <m/>
    <m/>
    <m/>
    <m/>
    <m/>
    <m/>
    <m/>
    <n v="0"/>
    <m/>
    <m/>
    <m/>
    <s v="Office"/>
    <n v="274000"/>
    <s v=""/>
    <s v=""/>
    <n v="274000"/>
    <s v=""/>
    <m/>
  </r>
  <r>
    <n v="1303"/>
    <s v="Village Center Station II"/>
    <m/>
    <m/>
    <x v="12"/>
    <m/>
    <x v="0"/>
    <s v="6360 S Fiddlers Green Cir"/>
    <s v="Greenwood Village"/>
    <s v="CO"/>
    <n v="39.602029999999999"/>
    <n v="-104.89053"/>
    <x v="8"/>
    <s v="Arapahoe at Village Center"/>
    <n v="2"/>
    <s v="Commercial"/>
    <s v="N/A"/>
    <s v=""/>
    <m/>
    <m/>
    <m/>
    <m/>
    <m/>
    <m/>
    <m/>
    <n v="0"/>
    <m/>
    <m/>
    <m/>
    <s v="Office"/>
    <n v="324000"/>
    <s v=""/>
    <s v=""/>
    <n v="324000"/>
    <s v=""/>
    <m/>
  </r>
  <r>
    <n v="1304"/>
    <s v="Palazzo Verdi - Phase 1"/>
    <m/>
    <m/>
    <x v="7"/>
    <m/>
    <x v="0"/>
    <s v="6363 S Fiddlers Green Cir"/>
    <s v="Greenwood Village"/>
    <s v="CO"/>
    <n v="39.600619999999999"/>
    <n v="-104.89234"/>
    <x v="8"/>
    <s v="Arapahoe at Village Center"/>
    <n v="2"/>
    <s v="Commercial"/>
    <s v="N/A"/>
    <s v=""/>
    <m/>
    <m/>
    <m/>
    <m/>
    <m/>
    <m/>
    <m/>
    <n v="0"/>
    <m/>
    <m/>
    <m/>
    <m/>
    <n v="285000"/>
    <m/>
    <n v="14000"/>
    <n v="299000"/>
    <n v="0"/>
    <m/>
  </r>
  <r>
    <n v="1305"/>
    <s v="Village Center Station I"/>
    <m/>
    <m/>
    <x v="6"/>
    <m/>
    <x v="0"/>
    <s v="6380 S Fiddlers Green Cir"/>
    <s v="Greenwood Village"/>
    <s v="CO"/>
    <n v="39.601059999999997"/>
    <n v="-104.88967"/>
    <x v="8"/>
    <s v="Arapahoe at Village Center"/>
    <n v="2"/>
    <s v="Commercial"/>
    <s v="N/A"/>
    <s v=""/>
    <m/>
    <m/>
    <m/>
    <m/>
    <m/>
    <m/>
    <m/>
    <n v="0"/>
    <m/>
    <m/>
    <m/>
    <s v="Office"/>
    <n v="241846"/>
    <m/>
    <s v=""/>
    <n v="241846"/>
    <s v=""/>
    <m/>
  </r>
  <r>
    <n v="1307"/>
    <s v="Wingate by Wyndham - Greenwood Village"/>
    <m/>
    <m/>
    <x v="16"/>
    <m/>
    <x v="0"/>
    <s v="8000 E Peakview Ave"/>
    <s v="Greenwood Village"/>
    <s v="CO"/>
    <n v="39.598109999999998"/>
    <n v="-104.89567"/>
    <x v="8"/>
    <s v="Arapahoe at Village Center"/>
    <n v="2"/>
    <s v="Commercial"/>
    <s v="N/A"/>
    <s v=""/>
    <m/>
    <m/>
    <m/>
    <m/>
    <m/>
    <m/>
    <m/>
    <n v="0"/>
    <m/>
    <m/>
    <m/>
    <m/>
    <s v=""/>
    <s v=""/>
    <s v=""/>
    <n v="0"/>
    <n v="86"/>
    <m/>
  </r>
  <r>
    <n v="1308"/>
    <s v="Bambino Terzo"/>
    <m/>
    <m/>
    <x v="8"/>
    <m/>
    <x v="1"/>
    <s v="6363 S Fiddler's Green Cir"/>
    <s v="Greenwood Village"/>
    <s v="CO"/>
    <n v="39.601894999999999"/>
    <n v="-104.892354"/>
    <x v="8"/>
    <s v="Arapahoe at Village Center"/>
    <n v="2"/>
    <s v="Commercial"/>
    <s v="N/A"/>
    <m/>
    <m/>
    <m/>
    <m/>
    <m/>
    <m/>
    <m/>
    <m/>
    <n v="0"/>
    <m/>
    <m/>
    <m/>
    <s v="Office"/>
    <m/>
    <m/>
    <m/>
    <n v="0"/>
    <m/>
    <m/>
  </r>
  <r>
    <n v="1312"/>
    <s v="Monaco Row"/>
    <m/>
    <m/>
    <x v="1"/>
    <m/>
    <x v="0"/>
    <s v="4665 S Monaco St"/>
    <s v="Denver"/>
    <s v="CO"/>
    <n v="39.629840000000002"/>
    <n v="-104.91240999999999"/>
    <x v="8"/>
    <s v="Belleview"/>
    <n v="125"/>
    <s v="Residential"/>
    <s v="Market Rate"/>
    <s v="Rental"/>
    <m/>
    <m/>
    <m/>
    <n v="204"/>
    <m/>
    <m/>
    <m/>
    <n v="204"/>
    <m/>
    <m/>
    <m/>
    <m/>
    <m/>
    <m/>
    <m/>
    <n v="0"/>
    <m/>
    <m/>
  </r>
  <r>
    <n v="1313"/>
    <s v="One DTC West"/>
    <m/>
    <m/>
    <x v="12"/>
    <m/>
    <x v="0"/>
    <s v="4949 S Niagara St"/>
    <s v="Denver"/>
    <s v="CO"/>
    <n v="39.624749999999999"/>
    <n v="-104.90952"/>
    <x v="8"/>
    <s v="Belleview"/>
    <n v="125"/>
    <s v="Commercial"/>
    <s v="N/A"/>
    <s v=""/>
    <m/>
    <m/>
    <m/>
    <m/>
    <m/>
    <m/>
    <m/>
    <n v="0"/>
    <m/>
    <m/>
    <m/>
    <s v="Office"/>
    <n v="75000"/>
    <m/>
    <m/>
    <n v="75000"/>
    <m/>
    <m/>
  </r>
  <r>
    <n v="1314"/>
    <s v="Carillon Belleview Station"/>
    <m/>
    <m/>
    <x v="12"/>
    <m/>
    <x v="0"/>
    <s v="4855 S Niagara St"/>
    <s v="Denver"/>
    <s v="CO"/>
    <n v="39.62567"/>
    <n v="-104.90953"/>
    <x v="8"/>
    <s v="Belleview"/>
    <n v="125"/>
    <s v="Residential"/>
    <s v="Market Rate"/>
    <s v="Rental"/>
    <m/>
    <m/>
    <m/>
    <n v="163"/>
    <m/>
    <m/>
    <m/>
    <n v="163"/>
    <m/>
    <m/>
    <m/>
    <m/>
    <s v=""/>
    <s v=""/>
    <s v=""/>
    <n v="0"/>
    <s v=""/>
    <m/>
  </r>
  <r>
    <n v="1315"/>
    <s v="Camden Belleview Station"/>
    <m/>
    <m/>
    <x v="6"/>
    <m/>
    <x v="0"/>
    <s v="6515 E Union Ave"/>
    <s v="Denver"/>
    <s v="CO"/>
    <n v="39.628369999999997"/>
    <n v="-104.91014"/>
    <x v="8"/>
    <s v="Belleview"/>
    <n v="125"/>
    <s v="Residential"/>
    <s v="Market Rate"/>
    <s v="Rental"/>
    <m/>
    <m/>
    <m/>
    <n v="270"/>
    <m/>
    <m/>
    <m/>
    <n v="270"/>
    <m/>
    <m/>
    <m/>
    <m/>
    <m/>
    <m/>
    <m/>
    <n v="0"/>
    <m/>
    <m/>
  </r>
  <r>
    <n v="1316"/>
    <s v="Cielo Apartments"/>
    <m/>
    <m/>
    <x v="6"/>
    <m/>
    <x v="0"/>
    <s v="6715 E Union Ave"/>
    <s v="Denver"/>
    <s v="CO"/>
    <n v="39.628660000000004"/>
    <n v="-104.90795"/>
    <x v="8"/>
    <s v="Belleview"/>
    <n v="125"/>
    <s v="Residential"/>
    <s v="Market Rate"/>
    <s v="Rental"/>
    <m/>
    <m/>
    <m/>
    <n v="201"/>
    <m/>
    <m/>
    <m/>
    <n v="201"/>
    <m/>
    <m/>
    <m/>
    <m/>
    <m/>
    <m/>
    <m/>
    <n v="0"/>
    <n v="0"/>
    <m/>
  </r>
  <r>
    <n v="1317"/>
    <s v="Milehouse"/>
    <s v="Bellview Block A"/>
    <s v="Belleview Station TOD Master Plan"/>
    <x v="0"/>
    <m/>
    <x v="0"/>
    <s v="6750 E Chenango Ave"/>
    <s v="Denver"/>
    <s v="CO"/>
    <n v="39.624769999999998"/>
    <n v="-104.90783999999999"/>
    <x v="8"/>
    <s v="Belleview"/>
    <n v="125"/>
    <s v="Residential"/>
    <s v="Market Rate"/>
    <s v="Rental"/>
    <m/>
    <m/>
    <m/>
    <n v="353"/>
    <m/>
    <m/>
    <m/>
    <n v="353"/>
    <m/>
    <m/>
    <m/>
    <m/>
    <m/>
    <m/>
    <m/>
    <n v="0"/>
    <m/>
    <m/>
  </r>
  <r>
    <n v="1318"/>
    <s v="The Den"/>
    <s v="Bellview Block B"/>
    <s v="Belleview Station TOD Master Plan"/>
    <x v="14"/>
    <m/>
    <x v="0"/>
    <s v="6950 E Chenango Ave"/>
    <s v="Denver"/>
    <s v="CO"/>
    <n v="39.624899999999997"/>
    <n v="-104.90588"/>
    <x v="8"/>
    <s v="Belleview"/>
    <n v="125"/>
    <s v="Residential"/>
    <s v="Market Rate"/>
    <s v="Rental"/>
    <m/>
    <m/>
    <m/>
    <n v="325"/>
    <m/>
    <m/>
    <m/>
    <n v="325"/>
    <m/>
    <m/>
    <m/>
    <m/>
    <m/>
    <m/>
    <m/>
    <n v="0"/>
    <m/>
    <m/>
  </r>
  <r>
    <n v="1319"/>
    <s v="One Belleview Station"/>
    <s v="Bellview Block C"/>
    <s v="Belleview Station TOD Master Plan"/>
    <x v="12"/>
    <m/>
    <x v="0"/>
    <s v="7001 E Bellview Ave"/>
    <s v="Denver"/>
    <s v="CO"/>
    <n v="39.624690000000001"/>
    <n v="-104.90448000000001"/>
    <x v="8"/>
    <s v="Belleview"/>
    <n v="125"/>
    <s v="Commercial"/>
    <s v="N/A"/>
    <s v=""/>
    <m/>
    <m/>
    <m/>
    <m/>
    <m/>
    <m/>
    <m/>
    <n v="0"/>
    <m/>
    <m/>
    <m/>
    <s v="Office"/>
    <n v="315000"/>
    <s v=""/>
    <s v=""/>
    <n v="315000"/>
    <s v=""/>
    <m/>
  </r>
  <r>
    <n v="1320"/>
    <s v="Pearl DTC"/>
    <m/>
    <m/>
    <x v="3"/>
    <m/>
    <x v="0"/>
    <s v="7571 E Technology Way"/>
    <s v="Denver"/>
    <s v="CO"/>
    <n v="39.62997"/>
    <n v="-104.90243"/>
    <x v="8"/>
    <s v="Belleview"/>
    <n v="125"/>
    <s v="Residential"/>
    <s v="Market Rate"/>
    <s v="Rental"/>
    <m/>
    <m/>
    <m/>
    <n v="408"/>
    <m/>
    <m/>
    <m/>
    <n v="408"/>
    <m/>
    <m/>
    <m/>
    <m/>
    <m/>
    <m/>
    <m/>
    <n v="0"/>
    <m/>
    <m/>
  </r>
  <r>
    <n v="1322"/>
    <s v="6900 Layton"/>
    <s v="Block E Bellview"/>
    <s v="Belleview Station TOD Master Plan"/>
    <x v="13"/>
    <m/>
    <x v="0"/>
    <s v="6900 Layton Ave"/>
    <s v="Denver"/>
    <s v="CO"/>
    <n v="39.626530000000002"/>
    <n v="-104.90615"/>
    <x v="8"/>
    <s v="Belleview"/>
    <n v="125"/>
    <s v="Commercial"/>
    <s v="N/A"/>
    <m/>
    <m/>
    <m/>
    <m/>
    <m/>
    <m/>
    <m/>
    <m/>
    <n v="0"/>
    <m/>
    <m/>
    <m/>
    <s v="Mixed: Office, Retail"/>
    <n v="385992"/>
    <n v="6908"/>
    <m/>
    <n v="392900"/>
    <m/>
    <m/>
  </r>
  <r>
    <n v="1327"/>
    <s v="Deco"/>
    <s v="Millennium Colorado Station"/>
    <m/>
    <x v="13"/>
    <m/>
    <x v="0"/>
    <s v="2170 S Colorado Blvd"/>
    <s v="Denver"/>
    <s v="CO"/>
    <n v="39.67718"/>
    <n v="-104.94027"/>
    <x v="8"/>
    <s v="Colorado"/>
    <n v="127"/>
    <s v="Residential"/>
    <s v="Market Rate"/>
    <s v="Rental"/>
    <m/>
    <m/>
    <m/>
    <n v="350"/>
    <m/>
    <m/>
    <m/>
    <n v="350"/>
    <m/>
    <m/>
    <m/>
    <m/>
    <m/>
    <m/>
    <m/>
    <n v="0"/>
    <m/>
    <m/>
  </r>
  <r>
    <n v="1335"/>
    <s v="Colorado Center Tower 3"/>
    <m/>
    <m/>
    <x v="11"/>
    <m/>
    <x v="0"/>
    <s v="2000 S Colorado Blvd"/>
    <s v="Denver"/>
    <s v="CO"/>
    <n v="39.680900000000001"/>
    <n v="-104.93819999999999"/>
    <x v="8"/>
    <s v="Colorado"/>
    <n v="127"/>
    <s v="Commercial"/>
    <s v="N/A"/>
    <s v=""/>
    <m/>
    <m/>
    <m/>
    <m/>
    <m/>
    <m/>
    <m/>
    <n v="0"/>
    <m/>
    <m/>
    <m/>
    <s v="Mixed: Office, Retail"/>
    <n v="220000"/>
    <n v="12000"/>
    <s v=""/>
    <n v="232000"/>
    <s v=""/>
    <m/>
  </r>
  <r>
    <n v="1336"/>
    <s v="Elevation at County Line Station"/>
    <m/>
    <m/>
    <x v="0"/>
    <m/>
    <x v="0"/>
    <s v="8331 S Valley Hwy Rd"/>
    <s v="Englewood"/>
    <s v="CO"/>
    <n v="39.56223"/>
    <n v="-104.86853000000001"/>
    <x v="8"/>
    <s v="County Line"/>
    <n v="119"/>
    <s v="Mixed Use"/>
    <s v="Market Rate"/>
    <s v="Rental"/>
    <m/>
    <m/>
    <m/>
    <n v="265"/>
    <m/>
    <m/>
    <m/>
    <n v="265"/>
    <m/>
    <m/>
    <m/>
    <s v="Retail"/>
    <m/>
    <n v="1500"/>
    <m/>
    <n v="1500"/>
    <n v="0"/>
    <m/>
  </r>
  <r>
    <n v="1340"/>
    <s v="9151 East Panorama"/>
    <m/>
    <m/>
    <x v="11"/>
    <m/>
    <x v="0"/>
    <s v="9151 East Panorama Cir"/>
    <m/>
    <s v="CO"/>
    <n v="39.580109999999998"/>
    <n v="-104.88185"/>
    <x v="8"/>
    <s v="Dry Creek"/>
    <n v="122"/>
    <s v="Commercial"/>
    <s v="N/A"/>
    <m/>
    <m/>
    <m/>
    <m/>
    <m/>
    <m/>
    <m/>
    <m/>
    <n v="0"/>
    <m/>
    <m/>
    <m/>
    <s v="Office"/>
    <n v="220000"/>
    <m/>
    <m/>
    <n v="220000"/>
    <m/>
    <m/>
  </r>
  <r>
    <n v="1341"/>
    <s v="The Rail at Inverness"/>
    <m/>
    <m/>
    <x v="6"/>
    <m/>
    <x v="0"/>
    <s v="10001 E Dry Creek Rd"/>
    <m/>
    <s v="CO"/>
    <n v="39.581940000000003"/>
    <n v="-104.87237"/>
    <x v="8"/>
    <s v="Dry Creek"/>
    <n v="122"/>
    <s v="Residential"/>
    <s v="Market Rate"/>
    <s v="Rental"/>
    <m/>
    <m/>
    <m/>
    <n v="219"/>
    <m/>
    <m/>
    <m/>
    <n v="219"/>
    <m/>
    <m/>
    <m/>
    <m/>
    <m/>
    <m/>
    <m/>
    <n v="0"/>
    <n v="0"/>
    <m/>
  </r>
  <r>
    <n v="1342"/>
    <s v="AMLI at Inverness"/>
    <m/>
    <m/>
    <x v="6"/>
    <m/>
    <x v="0"/>
    <s v="10200 E Dry Creek Rd"/>
    <m/>
    <s v="CO"/>
    <n v="39.580039999999997"/>
    <n v="-104.86904"/>
    <x v="8"/>
    <s v="Dry Creek"/>
    <n v="122"/>
    <s v="Residential"/>
    <s v="Market Rate"/>
    <s v="Rental"/>
    <m/>
    <m/>
    <m/>
    <n v="308"/>
    <m/>
    <m/>
    <m/>
    <n v="308"/>
    <m/>
    <m/>
    <m/>
    <m/>
    <m/>
    <m/>
    <m/>
    <n v="0"/>
    <n v="0"/>
    <m/>
  </r>
  <r>
    <n v="1343"/>
    <s v="Capstone at Vallagio"/>
    <m/>
    <m/>
    <x v="1"/>
    <m/>
    <x v="0"/>
    <s v="158 Inverness Dr W"/>
    <m/>
    <s v="CO"/>
    <n v="39.578769999999999"/>
    <n v="-104.87251000000001"/>
    <x v="8"/>
    <s v="Dry Creek"/>
    <n v="122"/>
    <s v="Residential"/>
    <s v="Market Rate"/>
    <s v="Rental"/>
    <m/>
    <m/>
    <m/>
    <n v="272"/>
    <m/>
    <m/>
    <m/>
    <n v="272"/>
    <m/>
    <m/>
    <m/>
    <m/>
    <m/>
    <m/>
    <m/>
    <n v="0"/>
    <m/>
    <m/>
  </r>
  <r>
    <n v="1344"/>
    <s v="169 Inverness"/>
    <m/>
    <m/>
    <x v="11"/>
    <m/>
    <x v="0"/>
    <s v="169 Inverness Dr"/>
    <s v="Centennial"/>
    <s v="CO"/>
    <n v="39.575650000000003"/>
    <n v="-104.87345999999999"/>
    <x v="8"/>
    <s v="Dry Creek"/>
    <n v="122"/>
    <s v="Commercial"/>
    <s v="N/A"/>
    <s v=""/>
    <m/>
    <m/>
    <m/>
    <m/>
    <m/>
    <m/>
    <m/>
    <n v="0"/>
    <m/>
    <m/>
    <m/>
    <s v="Office"/>
    <n v="120000"/>
    <s v=""/>
    <s v=""/>
    <n v="120000"/>
    <s v=""/>
    <m/>
  </r>
  <r>
    <n v="1345"/>
    <s v="AMLI Dry Creek"/>
    <m/>
    <m/>
    <x v="11"/>
    <m/>
    <x v="0"/>
    <s v="7471 S Clinton St"/>
    <m/>
    <s v="CO"/>
    <n v="39.581249999999997"/>
    <n v="-104.87429"/>
    <x v="8"/>
    <s v="Dry Creek"/>
    <n v="122"/>
    <s v="Residential"/>
    <s v="Market Rate"/>
    <s v="Rental"/>
    <m/>
    <m/>
    <m/>
    <n v="256"/>
    <m/>
    <m/>
    <m/>
    <n v="256"/>
    <m/>
    <m/>
    <m/>
    <m/>
    <m/>
    <m/>
    <m/>
    <n v="0"/>
    <m/>
    <m/>
  </r>
  <r>
    <n v="1346"/>
    <s v="The Glenn"/>
    <m/>
    <m/>
    <x v="12"/>
    <m/>
    <x v="0"/>
    <s v="9300 E Mineral Ave"/>
    <s v="Centennial"/>
    <s v="CO"/>
    <n v="39.574199999999998"/>
    <n v="-104.87875"/>
    <x v="8"/>
    <s v="Dry Creek"/>
    <n v="122"/>
    <s v="Residential"/>
    <s v="Market Rate"/>
    <s v="Rental"/>
    <m/>
    <m/>
    <m/>
    <n v="306"/>
    <m/>
    <m/>
    <m/>
    <n v="306"/>
    <m/>
    <m/>
    <m/>
    <m/>
    <s v=""/>
    <s v=""/>
    <s v=""/>
    <n v="0"/>
    <s v=""/>
    <m/>
  </r>
  <r>
    <n v="1347"/>
    <s v="Panorama Corporate Center"/>
    <m/>
    <m/>
    <x v="7"/>
    <m/>
    <x v="0"/>
    <s v="9501 E Panorama Cir"/>
    <s v="Centennial"/>
    <s v="CO"/>
    <n v="39.579000000000001"/>
    <n v="-104.87761"/>
    <x v="8"/>
    <s v="Dry Creek"/>
    <n v="122"/>
    <s v="Commercial"/>
    <s v="N/A"/>
    <s v=""/>
    <m/>
    <m/>
    <m/>
    <m/>
    <m/>
    <m/>
    <m/>
    <n v="0"/>
    <m/>
    <m/>
    <m/>
    <s v="Office"/>
    <n v="142587"/>
    <s v=""/>
    <s v=""/>
    <n v="142587"/>
    <s v=""/>
    <m/>
  </r>
  <r>
    <n v="1348"/>
    <s v="Vallagio North"/>
    <m/>
    <m/>
    <x v="7"/>
    <m/>
    <x v="0"/>
    <s v="10111 Inverness Main St"/>
    <m/>
    <s v="CO"/>
    <n v="39.57949"/>
    <n v="-104.87090999999999"/>
    <x v="8"/>
    <s v="Dry Creek"/>
    <n v="122"/>
    <s v="Mixed Use"/>
    <s v="Market Rate"/>
    <s v="Condo"/>
    <m/>
    <m/>
    <m/>
    <m/>
    <n v="90"/>
    <m/>
    <m/>
    <n v="90"/>
    <m/>
    <m/>
    <m/>
    <s v="Mixed: Office, Retail"/>
    <n v="24000"/>
    <n v="19250"/>
    <m/>
    <n v="43250"/>
    <n v="0"/>
    <m/>
  </r>
  <r>
    <n v="1350"/>
    <s v="Vallagio at Inverness"/>
    <m/>
    <m/>
    <x v="18"/>
    <m/>
    <x v="0"/>
    <s v="7800 Vallagio Ln"/>
    <m/>
    <s v="CO"/>
    <n v="39.579009999999997"/>
    <n v="-104.86893999999999"/>
    <x v="8"/>
    <s v="Dry Creek"/>
    <n v="122"/>
    <s v="Residential"/>
    <s v="Market Rate"/>
    <s v="Condo"/>
    <m/>
    <m/>
    <m/>
    <m/>
    <n v="277"/>
    <m/>
    <m/>
    <n v="277"/>
    <m/>
    <m/>
    <m/>
    <m/>
    <m/>
    <m/>
    <m/>
    <n v="0"/>
    <n v="0"/>
    <m/>
  </r>
  <r>
    <n v="1351"/>
    <s v="Dry Creek Crossing"/>
    <m/>
    <m/>
    <x v="7"/>
    <m/>
    <x v="0"/>
    <s v="9019 E Panorama Cir"/>
    <s v="Centennial"/>
    <s v="CO"/>
    <n v="39.57873"/>
    <n v="-104.88491"/>
    <x v="8"/>
    <s v="Dry Creek"/>
    <n v="122"/>
    <s v="Residential"/>
    <s v="Market Rate"/>
    <s v="Condo"/>
    <m/>
    <m/>
    <m/>
    <m/>
    <n v="109"/>
    <m/>
    <m/>
    <n v="109"/>
    <m/>
    <m/>
    <m/>
    <m/>
    <m/>
    <m/>
    <m/>
    <n v="0"/>
    <n v="0"/>
    <m/>
  </r>
  <r>
    <n v="1353"/>
    <s v="District Centennial"/>
    <m/>
    <m/>
    <x v="8"/>
    <m/>
    <x v="1"/>
    <s v="E Mineral Ave and S Chester St"/>
    <s v="Centennial"/>
    <s v="CO"/>
    <n v="39.575609999999998"/>
    <n v="-104.87569000000001"/>
    <x v="8"/>
    <s v="Dry Creek"/>
    <n v="122"/>
    <s v="Commercial"/>
    <s v="N/A"/>
    <m/>
    <m/>
    <m/>
    <m/>
    <m/>
    <m/>
    <m/>
    <m/>
    <n v="0"/>
    <m/>
    <m/>
    <m/>
    <s v="Office"/>
    <m/>
    <m/>
    <m/>
    <n v="0"/>
    <m/>
    <m/>
  </r>
  <r>
    <n v="1354"/>
    <s v="Platt Park by Windsor"/>
    <m/>
    <m/>
    <x v="12"/>
    <m/>
    <x v="0"/>
    <s v="99 E Arizona Ave"/>
    <s v="Denver"/>
    <s v="CO"/>
    <n v="39.695180000000001"/>
    <n v="-104.98657"/>
    <x v="0"/>
    <s v="I-25•Broadway"/>
    <n v="62"/>
    <s v="Residential"/>
    <s v="Market Rate"/>
    <s v="Rental"/>
    <m/>
    <m/>
    <m/>
    <n v="303"/>
    <m/>
    <m/>
    <m/>
    <n v="303"/>
    <m/>
    <m/>
    <m/>
    <m/>
    <m/>
    <m/>
    <m/>
    <n v="0"/>
    <m/>
    <m/>
  </r>
  <r>
    <n v="1355"/>
    <s v="Camden Lincoln Station"/>
    <m/>
    <m/>
    <x v="3"/>
    <m/>
    <x v="0"/>
    <s v="10177 Station Way"/>
    <s v="Lone Tree"/>
    <s v="CO"/>
    <n v="39.547449999999998"/>
    <n v="-104.87118"/>
    <x v="8"/>
    <s v="Lincoln"/>
    <n v="121"/>
    <s v="Residential"/>
    <s v="Market Rate"/>
    <s v="Rental"/>
    <m/>
    <m/>
    <m/>
    <n v="267"/>
    <m/>
    <m/>
    <m/>
    <n v="267"/>
    <m/>
    <m/>
    <m/>
    <m/>
    <m/>
    <m/>
    <m/>
    <n v="0"/>
    <m/>
    <m/>
  </r>
  <r>
    <n v="1356"/>
    <s v="Lincoln Square Lofts"/>
    <m/>
    <m/>
    <x v="10"/>
    <m/>
    <x v="0"/>
    <s v="10180 Park Meadows Dr"/>
    <s v="Lone Tree"/>
    <s v="CO"/>
    <n v="39.550049999999999"/>
    <n v="-104.87260000000001"/>
    <x v="8"/>
    <s v="Lincoln"/>
    <n v="121"/>
    <s v="Residential"/>
    <s v="Market Rate"/>
    <s v="Condo"/>
    <m/>
    <m/>
    <m/>
    <m/>
    <n v="145"/>
    <m/>
    <m/>
    <n v="145"/>
    <m/>
    <m/>
    <m/>
    <m/>
    <m/>
    <m/>
    <m/>
    <n v="0"/>
    <n v="0"/>
    <m/>
  </r>
  <r>
    <n v="1357"/>
    <s v="Westview at Lincoln Station"/>
    <m/>
    <m/>
    <x v="10"/>
    <m/>
    <x v="0"/>
    <s v="10185 Park Meadows Dr"/>
    <s v="Lone Tree"/>
    <s v="CO"/>
    <n v="39.549019999999999"/>
    <n v="-104.87159"/>
    <x v="8"/>
    <s v="Lincoln"/>
    <n v="121"/>
    <s v="Mixed Use"/>
    <s v="Market Rate"/>
    <s v="Rental"/>
    <m/>
    <m/>
    <m/>
    <n v="431"/>
    <m/>
    <m/>
    <m/>
    <n v="431"/>
    <m/>
    <m/>
    <m/>
    <m/>
    <m/>
    <m/>
    <n v="34746"/>
    <n v="34746"/>
    <n v="0"/>
    <m/>
  </r>
  <r>
    <n v="1359"/>
    <s v="Arcos at Lincoln Station"/>
    <m/>
    <m/>
    <x v="12"/>
    <m/>
    <x v="0"/>
    <s v="10346 Park Meadows Dr"/>
    <s v="Lone Tree"/>
    <s v="CO"/>
    <n v="39.542369999999998"/>
    <n v="-104.87179999999999"/>
    <x v="8"/>
    <s v="Lincoln"/>
    <n v="121"/>
    <s v="Residential"/>
    <s v="Market Rate"/>
    <s v="Rental"/>
    <m/>
    <m/>
    <m/>
    <n v="236"/>
    <m/>
    <m/>
    <m/>
    <n v="236"/>
    <m/>
    <m/>
    <m/>
    <m/>
    <s v=""/>
    <s v=""/>
    <s v=""/>
    <n v="0"/>
    <s v=""/>
    <m/>
  </r>
  <r>
    <n v="1360"/>
    <s v="Aspect Lone Tree"/>
    <m/>
    <m/>
    <x v="3"/>
    <m/>
    <x v="0"/>
    <s v="10400 Park Meadows Dr"/>
    <s v="Lone Tree"/>
    <s v="CO"/>
    <n v="39.540460000000003"/>
    <n v="-104.87327999999999"/>
    <x v="8"/>
    <s v="Lincoln"/>
    <n v="121"/>
    <s v="Residential"/>
    <s v="Market Rate"/>
    <s v="Rental"/>
    <m/>
    <m/>
    <m/>
    <n v="230"/>
    <m/>
    <m/>
    <m/>
    <n v="230"/>
    <m/>
    <m/>
    <m/>
    <m/>
    <m/>
    <m/>
    <m/>
    <n v="0"/>
    <m/>
    <m/>
  </r>
  <r>
    <n v="1361"/>
    <s v="Lofts At Lincoln Station"/>
    <m/>
    <m/>
    <x v="3"/>
    <m/>
    <x v="0"/>
    <s v="9375 Station St"/>
    <s v="Lone Tree"/>
    <s v="CO"/>
    <n v="39.546289999999999"/>
    <n v="-104.87126000000001"/>
    <x v="8"/>
    <s v="Lincoln"/>
    <n v="121"/>
    <s v="Residential"/>
    <s v="Market Rate"/>
    <s v="Rental"/>
    <m/>
    <m/>
    <m/>
    <n v="101"/>
    <m/>
    <m/>
    <m/>
    <n v="101"/>
    <m/>
    <m/>
    <m/>
    <m/>
    <m/>
    <m/>
    <m/>
    <n v="0"/>
    <m/>
    <m/>
  </r>
  <r>
    <n v="1362"/>
    <s v="One Lincoln Station"/>
    <m/>
    <m/>
    <x v="7"/>
    <m/>
    <x v="0"/>
    <s v="9380 Station St"/>
    <s v="Lone Tree"/>
    <s v="CO"/>
    <n v="39.545769999999997"/>
    <n v="-104.87018"/>
    <x v="8"/>
    <s v="Lincoln"/>
    <n v="121"/>
    <s v="Commercial"/>
    <s v="N/A"/>
    <s v=""/>
    <m/>
    <m/>
    <m/>
    <m/>
    <m/>
    <m/>
    <m/>
    <n v="0"/>
    <m/>
    <m/>
    <m/>
    <s v="Mixed: Office, Retail"/>
    <n v="197000"/>
    <n v="10000"/>
    <s v=""/>
    <n v="207000"/>
    <s v=""/>
    <m/>
  </r>
  <r>
    <n v="1363"/>
    <s v="Waterford Lone Tree"/>
    <m/>
    <m/>
    <x v="22"/>
    <m/>
    <x v="0"/>
    <s v="10047 Park Meadows Dr"/>
    <s v="Lone Tree"/>
    <s v="CO"/>
    <n v="39.552500000000002"/>
    <n v="-104.87214"/>
    <x v="8"/>
    <s v="Lincoln"/>
    <n v="121"/>
    <s v="Mixed Use"/>
    <s v="Market Rate"/>
    <s v="Rental"/>
    <m/>
    <m/>
    <m/>
    <n v="400"/>
    <m/>
    <m/>
    <m/>
    <n v="400"/>
    <m/>
    <m/>
    <m/>
    <s v="Retail"/>
    <m/>
    <n v="9500"/>
    <m/>
    <n v="9500"/>
    <n v="0"/>
    <m/>
  </r>
  <r>
    <n v="1365"/>
    <s v="Denver Marriott South at Park Meadows"/>
    <m/>
    <m/>
    <x v="22"/>
    <m/>
    <x v="0"/>
    <s v="10345 Park Meadows Dr"/>
    <s v="Littleton"/>
    <s v="CO"/>
    <n v="39.54139"/>
    <n v="-104.87013"/>
    <x v="8"/>
    <s v="Lincoln"/>
    <n v="121"/>
    <s v="Hotel"/>
    <s v="N/A"/>
    <m/>
    <m/>
    <m/>
    <m/>
    <m/>
    <m/>
    <m/>
    <m/>
    <n v="0"/>
    <m/>
    <m/>
    <m/>
    <m/>
    <m/>
    <m/>
    <m/>
    <n v="0"/>
    <n v="279"/>
    <m/>
  </r>
  <r>
    <n v="1368"/>
    <s v="City Center &amp; East Villages"/>
    <m/>
    <m/>
    <x v="8"/>
    <m/>
    <x v="1"/>
    <s v="Lincoln Ave and Havana St"/>
    <s v="Lone Tree"/>
    <s v="CO"/>
    <n v="39.527479999999997"/>
    <n v="-104.86265"/>
    <x v="8"/>
    <s v="Lone Tree Town Center"/>
    <n v="249"/>
    <s v="TBD"/>
    <s v="TBD"/>
    <m/>
    <m/>
    <m/>
    <m/>
    <m/>
    <m/>
    <m/>
    <m/>
    <m/>
    <m/>
    <m/>
    <m/>
    <s v="TBD"/>
    <m/>
    <m/>
    <s v=""/>
    <n v="0"/>
    <s v=""/>
    <m/>
  </r>
  <r>
    <n v="1369"/>
    <s v="Wash Park Station"/>
    <m/>
    <m/>
    <x v="3"/>
    <m/>
    <x v="0"/>
    <s v="675 E Louisiana Ave"/>
    <s v="Denver"/>
    <s v="CO"/>
    <n v="39.693170000000002"/>
    <n v="-104.97960999999999"/>
    <x v="8"/>
    <s v="Louisiana•Pearl"/>
    <n v="128"/>
    <s v="Residential"/>
    <s v="Market Rate"/>
    <s v="Rental"/>
    <m/>
    <m/>
    <m/>
    <n v="32"/>
    <m/>
    <m/>
    <m/>
    <n v="32"/>
    <m/>
    <m/>
    <m/>
    <m/>
    <m/>
    <m/>
    <m/>
    <n v="0"/>
    <m/>
    <m/>
  </r>
  <r>
    <n v="1370"/>
    <s v="Louisiana Station Lofts"/>
    <m/>
    <m/>
    <x v="18"/>
    <m/>
    <x v="0"/>
    <s v="750 Buchtel Blvd"/>
    <s v="Denver"/>
    <s v="CO"/>
    <n v="39.692549999999997"/>
    <n v="-104.97848999999999"/>
    <x v="8"/>
    <s v="Louisiana•Pearl"/>
    <n v="128"/>
    <s v="Mixed Use"/>
    <s v="Market Rate"/>
    <s v="Owner"/>
    <m/>
    <m/>
    <m/>
    <m/>
    <n v="29"/>
    <m/>
    <m/>
    <n v="29"/>
    <m/>
    <m/>
    <m/>
    <s v="Retail"/>
    <m/>
    <n v="3000"/>
    <m/>
    <n v="3000"/>
    <n v="0"/>
    <m/>
  </r>
  <r>
    <n v="1372"/>
    <s v="The Landmark"/>
    <m/>
    <m/>
    <x v="6"/>
    <m/>
    <x v="0"/>
    <s v="7600 Landmark Way"/>
    <s v="Greenwood Village"/>
    <s v="CO"/>
    <n v="39.617449999999998"/>
    <n v="-104.90004999999999"/>
    <x v="8"/>
    <s v="Orchard"/>
    <n v="124"/>
    <s v="Mixed Use"/>
    <s v="Market Rate"/>
    <s v="Condo"/>
    <m/>
    <m/>
    <m/>
    <m/>
    <n v="271"/>
    <m/>
    <m/>
    <n v="271"/>
    <m/>
    <m/>
    <m/>
    <s v="Retail"/>
    <m/>
    <n v="168000"/>
    <m/>
    <n v="168000"/>
    <n v="0"/>
    <m/>
  </r>
  <r>
    <n v="1374"/>
    <s v="The Georgetown"/>
    <m/>
    <m/>
    <x v="18"/>
    <m/>
    <x v="0"/>
    <s v="5400 DTC Pkwy"/>
    <s v="Greenwood Village"/>
    <s v="CO"/>
    <n v="39.618400000000001"/>
    <n v="-104.896"/>
    <x v="8"/>
    <s v="Orchard"/>
    <n v="124"/>
    <s v="Mixed Use"/>
    <s v="Market Rate"/>
    <s v="Condo"/>
    <s v="Townhomes"/>
    <m/>
    <m/>
    <n v="0"/>
    <n v="25"/>
    <m/>
    <m/>
    <n v="25"/>
    <m/>
    <m/>
    <m/>
    <m/>
    <m/>
    <m/>
    <m/>
    <n v="0"/>
    <n v="0"/>
    <m/>
  </r>
  <r>
    <n v="1375"/>
    <s v="Parc at Greenwood Village"/>
    <m/>
    <m/>
    <x v="0"/>
    <m/>
    <x v="0"/>
    <s v="5500 DTC Pkwy"/>
    <s v="Greenwood Village"/>
    <s v="CO"/>
    <n v="39.61739"/>
    <n v="-104.89445000000001"/>
    <x v="8"/>
    <s v="Orchard"/>
    <n v="124"/>
    <s v="Residential"/>
    <s v="Market Rate"/>
    <s v="Rental"/>
    <m/>
    <m/>
    <m/>
    <n v="248"/>
    <m/>
    <m/>
    <m/>
    <n v="248"/>
    <m/>
    <m/>
    <m/>
    <m/>
    <m/>
    <m/>
    <m/>
    <n v="0"/>
    <m/>
    <m/>
  </r>
  <r>
    <n v="1376"/>
    <s v="Regency at RidgeGate"/>
    <m/>
    <m/>
    <x v="1"/>
    <m/>
    <x v="0"/>
    <s v="10248 Ridgegate Cir"/>
    <s v="Lone Tree"/>
    <s v="CO"/>
    <n v="39.528179999999999"/>
    <n v="-104.87727"/>
    <x v="8"/>
    <s v="Sky Ridge"/>
    <n v="248"/>
    <s v="Residential"/>
    <s v="Market Rate"/>
    <s v="Rental"/>
    <m/>
    <m/>
    <m/>
    <n v="208"/>
    <m/>
    <m/>
    <m/>
    <n v="208"/>
    <m/>
    <m/>
    <m/>
    <m/>
    <m/>
    <m/>
    <m/>
    <n v="0"/>
    <n v="0"/>
    <m/>
  </r>
  <r>
    <n v="1377"/>
    <s v="AMLI RidgeGate"/>
    <m/>
    <m/>
    <x v="3"/>
    <m/>
    <x v="0"/>
    <s v="10020 Trainstation Cir"/>
    <s v="Lone Tree"/>
    <s v="CO"/>
    <n v="39.535220000000002"/>
    <n v="-104.87202000000001"/>
    <x v="8"/>
    <s v="Sky Ridge"/>
    <n v="248"/>
    <s v="Residential"/>
    <s v="Market Rate"/>
    <s v="Rental"/>
    <m/>
    <m/>
    <m/>
    <n v="281"/>
    <m/>
    <m/>
    <m/>
    <n v="281"/>
    <m/>
    <m/>
    <m/>
    <m/>
    <m/>
    <m/>
    <m/>
    <n v="0"/>
    <n v="0"/>
    <m/>
  </r>
  <r>
    <n v="1378"/>
    <s v="Ovation"/>
    <m/>
    <m/>
    <x v="3"/>
    <m/>
    <x v="0"/>
    <s v="9580 Ridgegate Pkwy"/>
    <s v="Lone Tree"/>
    <s v="CO"/>
    <n v="39.530250000000002"/>
    <n v="-104.87766000000001"/>
    <x v="8"/>
    <s v="Sky Ridge"/>
    <n v="248"/>
    <s v="Mixed Use"/>
    <s v="Market Rate"/>
    <s v="Rental"/>
    <m/>
    <m/>
    <m/>
    <n v="190"/>
    <m/>
    <m/>
    <m/>
    <n v="190"/>
    <m/>
    <m/>
    <m/>
    <s v="Retail"/>
    <m/>
    <n v="6200"/>
    <m/>
    <n v="6200"/>
    <m/>
    <m/>
  </r>
  <r>
    <n v="1379"/>
    <s v="Charles Schwab Phase I"/>
    <m/>
    <m/>
    <x v="0"/>
    <m/>
    <x v="0"/>
    <s v="9899 Schwab Way"/>
    <s v="Lone Tree"/>
    <s v="CO"/>
    <n v="39.533790000000003"/>
    <n v="-104.87538000000001"/>
    <x v="8"/>
    <s v="Sky Ridge"/>
    <n v="248"/>
    <s v="Commercial"/>
    <s v="N/A"/>
    <s v=""/>
    <m/>
    <m/>
    <m/>
    <m/>
    <m/>
    <m/>
    <m/>
    <n v="0"/>
    <m/>
    <m/>
    <m/>
    <s v="Office"/>
    <n v="800000"/>
    <m/>
    <s v=""/>
    <n v="800000"/>
    <s v=""/>
    <m/>
  </r>
  <r>
    <n v="1380"/>
    <s v="IMT at RidgeGate"/>
    <m/>
    <m/>
    <x v="12"/>
    <m/>
    <x v="0"/>
    <s v="9980 Trainstation Cir"/>
    <s v="Lone Tree"/>
    <s v="CO"/>
    <n v="39.53387"/>
    <n v="-104.87212"/>
    <x v="8"/>
    <s v="Sky Ridge"/>
    <n v="248"/>
    <s v="Residential"/>
    <s v="Market Rate"/>
    <s v="Rental"/>
    <m/>
    <m/>
    <m/>
    <n v="219"/>
    <m/>
    <m/>
    <m/>
    <n v="219"/>
    <m/>
    <m/>
    <m/>
    <m/>
    <m/>
    <m/>
    <m/>
    <n v="0"/>
    <m/>
    <m/>
  </r>
  <r>
    <n v="1381"/>
    <s v="Corporex Hotel - Hampton Inn"/>
    <m/>
    <m/>
    <x v="9"/>
    <m/>
    <x v="0"/>
    <s v="10030 Trainstation Cir"/>
    <s v="Lone Tree"/>
    <s v="CO"/>
    <n v="39.53566"/>
    <n v="-104.87007"/>
    <x v="8"/>
    <s v="Sky Ridge"/>
    <n v="248"/>
    <s v="Hotel"/>
    <s v="N/A"/>
    <m/>
    <m/>
    <m/>
    <m/>
    <m/>
    <m/>
    <m/>
    <m/>
    <n v="0"/>
    <m/>
    <m/>
    <m/>
    <m/>
    <m/>
    <m/>
    <m/>
    <n v="0"/>
    <n v="106"/>
    <m/>
  </r>
  <r>
    <n v="1382"/>
    <s v="The Marq at Ridgegate"/>
    <m/>
    <m/>
    <x v="15"/>
    <m/>
    <x v="0"/>
    <s v="10270 Commonwealth St"/>
    <s v="Lone Tree"/>
    <s v="CO"/>
    <n v="39.529730000000001"/>
    <n v="-104.87674"/>
    <x v="8"/>
    <s v="Sky Ridge"/>
    <n v="248"/>
    <s v="Mixed Use"/>
    <s v="Market Rate"/>
    <s v="Rental"/>
    <m/>
    <m/>
    <m/>
    <n v="244"/>
    <m/>
    <m/>
    <m/>
    <n v="244"/>
    <m/>
    <m/>
    <m/>
    <s v="Retail"/>
    <m/>
    <n v="5000"/>
    <m/>
    <n v="5000"/>
    <n v="0"/>
    <m/>
  </r>
  <r>
    <n v="1384"/>
    <s v="The District by Windsor"/>
    <m/>
    <m/>
    <x v="10"/>
    <m/>
    <x v="0"/>
    <s v="6300 E Hampden Ave"/>
    <s v="Denver"/>
    <s v="CO"/>
    <n v="39.651829999999997"/>
    <n v="-104.91613"/>
    <x v="8"/>
    <s v="Southmoor"/>
    <n v="43"/>
    <s v="Mixed Use"/>
    <s v="Market Rate"/>
    <s v="Rental"/>
    <m/>
    <m/>
    <m/>
    <n v="291"/>
    <m/>
    <m/>
    <m/>
    <n v="291"/>
    <m/>
    <m/>
    <m/>
    <s v="Retail"/>
    <m/>
    <n v="16500"/>
    <m/>
    <n v="16500"/>
    <n v="0"/>
    <m/>
  </r>
  <r>
    <n v="1387"/>
    <s v="University Station Apartments"/>
    <m/>
    <m/>
    <x v="0"/>
    <m/>
    <x v="0"/>
    <s v="1881 Buchtel Blvd S"/>
    <s v="Denver"/>
    <s v="CO"/>
    <n v="39.685290000000002"/>
    <n v="-104.96539"/>
    <x v="8"/>
    <s v="University"/>
    <n v="129"/>
    <s v="Residential"/>
    <s v="Affordable, Senior"/>
    <s v="Rental"/>
    <m/>
    <n v="60"/>
    <m/>
    <m/>
    <m/>
    <m/>
    <m/>
    <n v="60"/>
    <m/>
    <m/>
    <m/>
    <m/>
    <s v=""/>
    <s v=""/>
    <s v=""/>
    <n v="0"/>
    <s v=""/>
    <m/>
  </r>
  <r>
    <n v="1394"/>
    <s v="Yale 25 Station"/>
    <m/>
    <m/>
    <x v="12"/>
    <m/>
    <x v="0"/>
    <s v="5151 E Yale Ave"/>
    <s v="Denver"/>
    <s v="CO"/>
    <n v="39.66771"/>
    <n v="-104.92899"/>
    <x v="8"/>
    <s v="Yale"/>
    <n v="126"/>
    <s v="Residential"/>
    <s v="Market Rate"/>
    <s v="Rental"/>
    <m/>
    <m/>
    <m/>
    <n v="112"/>
    <m/>
    <m/>
    <m/>
    <n v="112"/>
    <m/>
    <m/>
    <m/>
    <m/>
    <s v=""/>
    <s v=""/>
    <s v=""/>
    <n v="0"/>
    <s v=""/>
    <m/>
  </r>
  <r>
    <n v="1395"/>
    <s v="Garden Court at Yale Station"/>
    <m/>
    <m/>
    <x v="14"/>
    <m/>
    <x v="0"/>
    <s v="5155 E Yale Ave"/>
    <s v="Denver"/>
    <s v="CO"/>
    <n v="39.66874"/>
    <n v="-104.92871"/>
    <x v="8"/>
    <s v="Yale"/>
    <n v="126"/>
    <s v="Residential"/>
    <s v="Affordable"/>
    <s v="Rental"/>
    <m/>
    <n v="64"/>
    <m/>
    <m/>
    <m/>
    <m/>
    <m/>
    <n v="64"/>
    <m/>
    <m/>
    <m/>
    <m/>
    <m/>
    <m/>
    <m/>
    <n v="0"/>
    <m/>
    <m/>
  </r>
  <r>
    <n v="1396"/>
    <s v="Yale Station Apartments"/>
    <m/>
    <m/>
    <x v="20"/>
    <m/>
    <x v="0"/>
    <s v="5307 E Yale Ave"/>
    <s v="Denver"/>
    <s v="CO"/>
    <n v="39.667740000000002"/>
    <n v="-104.92725"/>
    <x v="8"/>
    <s v="Yale"/>
    <n v="126"/>
    <s v="Residential"/>
    <s v="Affordable, Senior"/>
    <s v="Rental"/>
    <m/>
    <n v="50"/>
    <m/>
    <m/>
    <m/>
    <m/>
    <m/>
    <n v="50"/>
    <m/>
    <m/>
    <m/>
    <m/>
    <m/>
    <m/>
    <m/>
    <n v="0"/>
    <m/>
    <m/>
  </r>
  <r>
    <n v="1400"/>
    <s v="Englewood Civic Center"/>
    <m/>
    <m/>
    <x v="23"/>
    <m/>
    <x v="0"/>
    <s v="1000 Englewood Pkwy"/>
    <s v="Englewood"/>
    <s v="CO"/>
    <n v="39.654690000000002"/>
    <n v="-104.99905"/>
    <x v="9"/>
    <s v="Englewood"/>
    <n v="60"/>
    <s v="Commercial"/>
    <s v="N/A"/>
    <s v=""/>
    <m/>
    <m/>
    <m/>
    <m/>
    <m/>
    <m/>
    <m/>
    <n v="0"/>
    <m/>
    <m/>
    <m/>
    <s v="Office"/>
    <n v="140000"/>
    <s v=""/>
    <s v=""/>
    <n v="140000"/>
    <s v=""/>
    <m/>
  </r>
  <r>
    <n v="1401"/>
    <s v="Liv Apartments"/>
    <m/>
    <m/>
    <x v="14"/>
    <m/>
    <x v="0"/>
    <s v="201 Englewood Pkwy"/>
    <s v="Englewood"/>
    <s v="CO"/>
    <n v="39.65551"/>
    <n v="-104.99034"/>
    <x v="9"/>
    <s v="Englewood"/>
    <n v="60"/>
    <s v="Residential"/>
    <s v="Market Rate"/>
    <s v="Rental"/>
    <m/>
    <m/>
    <m/>
    <n v="30"/>
    <m/>
    <m/>
    <m/>
    <n v="30"/>
    <m/>
    <m/>
    <m/>
    <m/>
    <s v=""/>
    <s v=""/>
    <s v=""/>
    <n v="0"/>
    <s v=""/>
    <m/>
  </r>
  <r>
    <n v="1402"/>
    <s v="Broadway Lofts"/>
    <m/>
    <m/>
    <x v="12"/>
    <m/>
    <x v="0"/>
    <s v="3401 S Broadway"/>
    <s v="Englewood"/>
    <s v="CO"/>
    <n v="39.654690000000002"/>
    <n v="-104.98809"/>
    <x v="9"/>
    <s v="Englewood"/>
    <n v="60"/>
    <s v="Residential"/>
    <s v="Affordable"/>
    <s v="Rental"/>
    <m/>
    <n v="111"/>
    <m/>
    <m/>
    <m/>
    <m/>
    <m/>
    <n v="111"/>
    <m/>
    <m/>
    <m/>
    <m/>
    <s v=""/>
    <s v=""/>
    <s v=""/>
    <n v="0"/>
    <s v=""/>
    <m/>
  </r>
  <r>
    <n v="1403"/>
    <s v="Artwalk City Center"/>
    <m/>
    <m/>
    <x v="24"/>
    <m/>
    <x v="0"/>
    <s v="801 Englewood Pkwy"/>
    <s v="Englewood"/>
    <s v="CO"/>
    <n v="39.65513"/>
    <n v="-104.99678"/>
    <x v="9"/>
    <s v="Englewood"/>
    <n v="60"/>
    <s v="Residential"/>
    <s v="Market Rate"/>
    <s v="Rental"/>
    <m/>
    <m/>
    <m/>
    <n v="438"/>
    <m/>
    <m/>
    <m/>
    <n v="438"/>
    <m/>
    <m/>
    <m/>
    <m/>
    <m/>
    <m/>
    <m/>
    <n v="0"/>
    <m/>
    <m/>
  </r>
  <r>
    <n v="1405"/>
    <s v="Encore Evans Station"/>
    <m/>
    <m/>
    <x v="12"/>
    <m/>
    <x v="0"/>
    <s v="1805 S Bannock St"/>
    <s v="Denver"/>
    <s v="CO"/>
    <n v="39.683039999999998"/>
    <n v="-104.99063"/>
    <x v="9"/>
    <s v="Evans"/>
    <n v="61"/>
    <s v="Residential"/>
    <s v="Market Rate"/>
    <s v="Rental"/>
    <m/>
    <m/>
    <m/>
    <n v="224"/>
    <m/>
    <m/>
    <m/>
    <n v="224"/>
    <m/>
    <m/>
    <m/>
    <m/>
    <m/>
    <m/>
    <m/>
    <n v="0"/>
    <m/>
    <m/>
  </r>
  <r>
    <n v="1406"/>
    <s v="Evans Station Lofts"/>
    <m/>
    <m/>
    <x v="1"/>
    <m/>
    <x v="0"/>
    <s v="2140 S Delaware St"/>
    <s v="Denver"/>
    <s v="CO"/>
    <n v="39.67792"/>
    <n v="-104.99205000000001"/>
    <x v="9"/>
    <s v="Evans"/>
    <n v="61"/>
    <s v="Residential"/>
    <s v="Affordable"/>
    <s v="Rental"/>
    <m/>
    <n v="50"/>
    <m/>
    <m/>
    <m/>
    <m/>
    <m/>
    <n v="50"/>
    <m/>
    <m/>
    <m/>
    <m/>
    <m/>
    <m/>
    <m/>
    <n v="0"/>
    <m/>
    <m/>
  </r>
  <r>
    <n v="1407"/>
    <s v="The Overland"/>
    <s v="Cherokee Flats"/>
    <m/>
    <x v="4"/>
    <m/>
    <x v="0"/>
    <s v="2065 S Cherokee St"/>
    <s v="Denver"/>
    <s v="CO"/>
    <n v="39.679299999999998"/>
    <n v="-104.99141"/>
    <x v="9"/>
    <s v="Evans"/>
    <n v="61"/>
    <s v="Mixed Use"/>
    <s v="Market Rate"/>
    <s v="Rental"/>
    <m/>
    <m/>
    <m/>
    <n v="139"/>
    <m/>
    <m/>
    <m/>
    <n v="139"/>
    <m/>
    <m/>
    <m/>
    <s v="Office"/>
    <n v="5000"/>
    <s v=""/>
    <s v=""/>
    <n v="5000"/>
    <s v=""/>
    <m/>
  </r>
  <r>
    <n v="1409"/>
    <s v="Vita Littleton"/>
    <m/>
    <m/>
    <x v="11"/>
    <m/>
    <x v="0"/>
    <s v="2100 W Littleton Blvd"/>
    <s v="Littleton"/>
    <s v="CO"/>
    <n v="39.612839999999998"/>
    <n v="-105.01300000000001"/>
    <x v="9"/>
    <s v="Littleton Downtown"/>
    <n v="63"/>
    <s v="Residential"/>
    <s v="Market Rate"/>
    <s v="Rental"/>
    <m/>
    <m/>
    <m/>
    <n v="160"/>
    <m/>
    <m/>
    <m/>
    <n v="160"/>
    <m/>
    <m/>
    <m/>
    <m/>
    <m/>
    <m/>
    <m/>
    <n v="0"/>
    <m/>
    <m/>
  </r>
  <r>
    <n v="1410"/>
    <s v="Littleton Station"/>
    <m/>
    <m/>
    <x v="7"/>
    <m/>
    <x v="0"/>
    <s v="1900 Littleton Blvd"/>
    <s v="Littleton"/>
    <s v="CO"/>
    <n v="39.612940000000002"/>
    <n v="-105.01058"/>
    <x v="9"/>
    <s v="Littleton Downtown"/>
    <n v="63"/>
    <s v="Mixed Use"/>
    <s v="Market Rate"/>
    <s v="Condo"/>
    <s v="Townhomes"/>
    <m/>
    <m/>
    <n v="0"/>
    <n v="37"/>
    <m/>
    <m/>
    <n v="37"/>
    <m/>
    <m/>
    <m/>
    <s v="Office"/>
    <n v="10000"/>
    <m/>
    <m/>
    <n v="10000"/>
    <n v="0"/>
    <m/>
  </r>
  <r>
    <n v="1414"/>
    <s v="Nevada Place"/>
    <m/>
    <m/>
    <x v="20"/>
    <m/>
    <x v="0"/>
    <s v="5510 S Nevada St"/>
    <s v="Littleton"/>
    <s v="CO"/>
    <n v="39.615780000000001"/>
    <n v="-105.01698"/>
    <x v="9"/>
    <s v="Littleton Downtown"/>
    <n v="63"/>
    <s v="Residential"/>
    <s v="Market Rate"/>
    <s v="Rental"/>
    <m/>
    <m/>
    <m/>
    <n v="31"/>
    <m/>
    <m/>
    <m/>
    <n v="31"/>
    <m/>
    <m/>
    <m/>
    <m/>
    <m/>
    <m/>
    <m/>
    <n v="0"/>
    <n v="0"/>
    <m/>
  </r>
  <r>
    <n v="1419"/>
    <s v="Berkshire Aspen Grove"/>
    <m/>
    <m/>
    <x v="20"/>
    <m/>
    <x v="0"/>
    <s v="7317 S Platte River Pkwy"/>
    <s v="Littleton"/>
    <s v="CO"/>
    <n v="39.58352"/>
    <n v="-105.0278"/>
    <x v="9"/>
    <s v="Littleton Mineral"/>
    <n v="64"/>
    <s v="Mixed Use"/>
    <s v="Market Rate"/>
    <s v="Rental"/>
    <m/>
    <m/>
    <m/>
    <n v="280"/>
    <m/>
    <m/>
    <m/>
    <n v="280"/>
    <m/>
    <m/>
    <m/>
    <m/>
    <m/>
    <m/>
    <m/>
    <n v="0"/>
    <n v="0"/>
    <m/>
  </r>
  <r>
    <n v="1421"/>
    <s v="Oxford Station Apartments"/>
    <m/>
    <m/>
    <x v="14"/>
    <m/>
    <x v="0"/>
    <s v="4101 S Navajo St"/>
    <s v="Englewood"/>
    <s v="CO"/>
    <n v="39.641509999999997"/>
    <n v="-105.00443"/>
    <x v="9"/>
    <s v="Oxford•City of Sheridan"/>
    <n v="65"/>
    <s v="Residential"/>
    <s v="Market Rate"/>
    <s v="Rental"/>
    <m/>
    <m/>
    <m/>
    <n v="238"/>
    <m/>
    <m/>
    <m/>
    <n v="238"/>
    <m/>
    <m/>
    <m/>
    <m/>
    <s v=""/>
    <s v=""/>
    <s v=""/>
    <n v="0"/>
    <s v=""/>
    <m/>
  </r>
  <r>
    <n v="1423"/>
    <s v="SkyHouse"/>
    <m/>
    <m/>
    <x v="14"/>
    <m/>
    <x v="0"/>
    <s v="1776 Broadway St"/>
    <s v="Denver"/>
    <s v="CO"/>
    <n v="39.744509999999998"/>
    <n v="-104.98707"/>
    <x v="10"/>
    <s v="20th•Welton"/>
    <n v="73"/>
    <s v="Residential"/>
    <s v="Market Rate"/>
    <s v="Rental"/>
    <m/>
    <m/>
    <m/>
    <n v="364"/>
    <m/>
    <m/>
    <m/>
    <n v="364"/>
    <m/>
    <m/>
    <m/>
    <m/>
    <s v=""/>
    <s v=""/>
    <s v=""/>
    <n v="0"/>
    <s v=""/>
    <m/>
  </r>
  <r>
    <n v="1424"/>
    <s v="Portofino Tower"/>
    <m/>
    <m/>
    <x v="22"/>
    <m/>
    <x v="0"/>
    <s v="1827 Grant St"/>
    <s v="Denver"/>
    <s v="CO"/>
    <n v="39.745570000000001"/>
    <n v="-104.98392"/>
    <x v="10"/>
    <s v="20th•Welton"/>
    <n v="73"/>
    <s v="Residential"/>
    <s v="Market Rate"/>
    <s v="Condo"/>
    <m/>
    <m/>
    <m/>
    <m/>
    <n v="54"/>
    <m/>
    <m/>
    <n v="54"/>
    <m/>
    <m/>
    <m/>
    <m/>
    <m/>
    <m/>
    <m/>
    <n v="0"/>
    <n v="0"/>
    <m/>
  </r>
  <r>
    <n v="1425"/>
    <s v="SOVA"/>
    <m/>
    <m/>
    <x v="2"/>
    <m/>
    <x v="0"/>
    <s v="1901 Grant St"/>
    <s v="Denver"/>
    <s v="CO"/>
    <n v="39.74653"/>
    <n v="-104.98393"/>
    <x v="10"/>
    <s v="20th•Welton"/>
    <n v="73"/>
    <s v="Residential"/>
    <s v="Market Rate"/>
    <s v="Rental"/>
    <m/>
    <m/>
    <m/>
    <n v="211"/>
    <m/>
    <m/>
    <m/>
    <n v="211"/>
    <m/>
    <m/>
    <m/>
    <m/>
    <s v=""/>
    <s v=""/>
    <s v=""/>
    <n v="0"/>
    <s v=""/>
    <m/>
  </r>
  <r>
    <n v="1426"/>
    <s v="Beldame Apartments"/>
    <m/>
    <m/>
    <x v="25"/>
    <m/>
    <x v="0"/>
    <s v="1904 Logan St"/>
    <s v="Denver"/>
    <s v="CO"/>
    <n v="39.746389999999998"/>
    <n v="-104.98192"/>
    <x v="10"/>
    <s v="20th•Welton"/>
    <n v="73"/>
    <s v="Residential"/>
    <s v="Affordable"/>
    <s v="Rental"/>
    <m/>
    <n v="28"/>
    <m/>
    <m/>
    <m/>
    <m/>
    <m/>
    <n v="28"/>
    <m/>
    <m/>
    <m/>
    <m/>
    <m/>
    <m/>
    <m/>
    <n v="0"/>
    <n v="0"/>
    <m/>
  </r>
  <r>
    <n v="1427"/>
    <s v="Tower on the Park"/>
    <m/>
    <m/>
    <x v="16"/>
    <m/>
    <x v="0"/>
    <s v="1905 Logan St"/>
    <s v="Denver"/>
    <s v="CO"/>
    <n v="39.746409999999997"/>
    <n v="-104.98233999999999"/>
    <x v="10"/>
    <s v="20th•Welton"/>
    <n v="73"/>
    <s v="Mixed Use"/>
    <s v="Market Rate"/>
    <s v="Condo"/>
    <m/>
    <m/>
    <m/>
    <m/>
    <n v="168"/>
    <m/>
    <m/>
    <n v="168"/>
    <m/>
    <m/>
    <m/>
    <m/>
    <m/>
    <m/>
    <m/>
    <n v="0"/>
    <n v="0"/>
    <m/>
  </r>
  <r>
    <n v="1428"/>
    <s v="Radius Uptown"/>
    <m/>
    <m/>
    <x v="14"/>
    <m/>
    <x v="0"/>
    <s v="1935 Logan St"/>
    <s v="Denver"/>
    <s v="CO"/>
    <n v="39.74689"/>
    <n v="-104.98260000000001"/>
    <x v="10"/>
    <s v="20th•Welton"/>
    <n v="73"/>
    <s v="Residential"/>
    <s v="Market Rate"/>
    <s v="Rental"/>
    <m/>
    <m/>
    <m/>
    <n v="372"/>
    <m/>
    <m/>
    <m/>
    <n v="372"/>
    <m/>
    <m/>
    <m/>
    <m/>
    <s v=""/>
    <s v=""/>
    <s v=""/>
    <n v="0"/>
    <s v=""/>
    <m/>
  </r>
  <r>
    <n v="1429"/>
    <s v="Grant Park"/>
    <m/>
    <m/>
    <x v="7"/>
    <m/>
    <x v="0"/>
    <s v="1975 Grant St"/>
    <s v="Denver"/>
    <s v="CO"/>
    <n v="39.747109999999999"/>
    <n v="-104.98393"/>
    <x v="10"/>
    <s v="20th•Welton"/>
    <n v="73"/>
    <s v="Mixed Use"/>
    <s v="Market Rate"/>
    <s v="Condo"/>
    <m/>
    <m/>
    <m/>
    <m/>
    <n v="112"/>
    <m/>
    <m/>
    <n v="112"/>
    <m/>
    <m/>
    <m/>
    <s v="Retail"/>
    <m/>
    <n v="3000"/>
    <m/>
    <n v="3000"/>
    <n v="0"/>
    <m/>
  </r>
  <r>
    <n v="1430"/>
    <s v="One Lincoln Park"/>
    <m/>
    <m/>
    <x v="18"/>
    <m/>
    <x v="0"/>
    <s v="2001 Lincoln St"/>
    <s v="Denver"/>
    <s v="CO"/>
    <n v="39.74776"/>
    <n v="-104.98648"/>
    <x v="10"/>
    <s v="20th•Welton"/>
    <n v="73"/>
    <s v="Mixed Use"/>
    <s v="Market Rate"/>
    <s v="Condo"/>
    <m/>
    <m/>
    <m/>
    <m/>
    <n v="186"/>
    <m/>
    <m/>
    <n v="186"/>
    <m/>
    <m/>
    <m/>
    <s v="Retail"/>
    <s v=""/>
    <n v="11000"/>
    <s v=""/>
    <n v="11000"/>
    <s v=""/>
    <m/>
  </r>
  <r>
    <n v="1431"/>
    <s v="Alexan 20th St Station"/>
    <m/>
    <m/>
    <x v="2"/>
    <m/>
    <x v="0"/>
    <s v="2014 California St"/>
    <s v="Denver"/>
    <s v="CO"/>
    <n v="39.748779999999996"/>
    <n v="-104.98692"/>
    <x v="10"/>
    <s v="20th•Welton"/>
    <n v="73"/>
    <s v="Residential"/>
    <s v="Market Rate"/>
    <s v="Rental"/>
    <m/>
    <m/>
    <m/>
    <n v="354"/>
    <m/>
    <m/>
    <m/>
    <n v="354"/>
    <m/>
    <m/>
    <m/>
    <m/>
    <s v=""/>
    <s v=""/>
    <s v=""/>
    <n v="0"/>
    <s v=""/>
    <m/>
  </r>
  <r>
    <n v="1432"/>
    <s v="2020 Lawrence"/>
    <m/>
    <m/>
    <x v="9"/>
    <m/>
    <x v="0"/>
    <s v="2020 Lawrence St"/>
    <s v="Denver"/>
    <s v="CO"/>
    <n v="39.752279999999999"/>
    <n v="-104.99115999999999"/>
    <x v="10"/>
    <s v="20th•Welton"/>
    <n v="73"/>
    <s v="Mixed Use"/>
    <s v="Market Rate"/>
    <s v="Rental"/>
    <m/>
    <m/>
    <m/>
    <n v="231"/>
    <m/>
    <m/>
    <m/>
    <n v="231"/>
    <m/>
    <m/>
    <m/>
    <s v="Retail"/>
    <m/>
    <n v="3000"/>
    <m/>
    <n v="3000"/>
    <n v="0"/>
    <m/>
  </r>
  <r>
    <n v="1434"/>
    <s v="Point 21"/>
    <m/>
    <m/>
    <x v="0"/>
    <m/>
    <x v="0"/>
    <s v="2131 Lawrence St"/>
    <s v="Denver"/>
    <s v="CO"/>
    <n v="39.753920000000001"/>
    <n v="-104.99012999999999"/>
    <x v="10"/>
    <s v="20th•Welton"/>
    <n v="73"/>
    <s v="Residential"/>
    <s v="Market Rate"/>
    <s v="Rental"/>
    <m/>
    <m/>
    <m/>
    <n v="212"/>
    <n v="0"/>
    <m/>
    <m/>
    <n v="212"/>
    <m/>
    <m/>
    <m/>
    <m/>
    <s v=""/>
    <s v=""/>
    <s v=""/>
    <n v="0"/>
    <s v=""/>
    <m/>
  </r>
  <r>
    <n v="1435"/>
    <s v="Renaissance Off Broadway Lofts"/>
    <m/>
    <m/>
    <x v="17"/>
    <n v="2001"/>
    <x v="0"/>
    <s v="2135 Stout St"/>
    <s v="Denver"/>
    <s v="CO"/>
    <n v="39.751300000000001"/>
    <n v="-104.98648"/>
    <x v="10"/>
    <s v="20th•Welton"/>
    <n v="73"/>
    <s v="Residential"/>
    <s v="Affordable"/>
    <s v="Rental"/>
    <m/>
    <n v="81"/>
    <m/>
    <m/>
    <m/>
    <m/>
    <m/>
    <n v="81"/>
    <m/>
    <m/>
    <m/>
    <m/>
    <m/>
    <m/>
    <m/>
    <n v="0"/>
    <m/>
    <m/>
  </r>
  <r>
    <n v="1437"/>
    <s v="Radiant"/>
    <m/>
    <m/>
    <x v="2"/>
    <m/>
    <x v="0"/>
    <s v="2150 Welton St"/>
    <s v="Denver"/>
    <s v="CO"/>
    <n v="39.749679999999998"/>
    <n v="-104.98469"/>
    <x v="10"/>
    <s v="20th•Welton"/>
    <n v="73"/>
    <s v="Residential"/>
    <s v="Market Rate"/>
    <s v="Rental"/>
    <m/>
    <m/>
    <m/>
    <n v="329"/>
    <m/>
    <m/>
    <m/>
    <n v="329"/>
    <m/>
    <m/>
    <m/>
    <m/>
    <s v=""/>
    <s v=""/>
    <s v=""/>
    <n v="0"/>
    <s v=""/>
    <m/>
  </r>
  <r>
    <n v="1438"/>
    <s v="Renaissance Stout Street Lofts / Stout Street Health Center"/>
    <m/>
    <m/>
    <x v="0"/>
    <m/>
    <x v="0"/>
    <s v="2180 Stout St"/>
    <s v="Denver"/>
    <s v="CO"/>
    <n v="39.75103"/>
    <n v="-104.98582"/>
    <x v="10"/>
    <s v="20th•Welton"/>
    <n v="73"/>
    <s v="Mixed Use"/>
    <s v="Affordable"/>
    <s v="Rental"/>
    <m/>
    <n v="78"/>
    <m/>
    <m/>
    <m/>
    <m/>
    <m/>
    <n v="78"/>
    <m/>
    <m/>
    <m/>
    <s v="Office"/>
    <n v="53192"/>
    <m/>
    <m/>
    <n v="53192"/>
    <n v="0"/>
    <m/>
  </r>
  <r>
    <n v="1440"/>
    <s v="One City Block"/>
    <m/>
    <m/>
    <x v="0"/>
    <m/>
    <x v="0"/>
    <s v="444 E 19th Ave"/>
    <s v="Denver"/>
    <s v="CO"/>
    <n v="39.745519999999999"/>
    <n v="-104.98171000000001"/>
    <x v="10"/>
    <s v="20th•Welton"/>
    <n v="73"/>
    <s v="Mixed Use"/>
    <s v="Market Rate"/>
    <s v="Rental"/>
    <m/>
    <m/>
    <m/>
    <n v="302"/>
    <m/>
    <m/>
    <m/>
    <n v="302"/>
    <m/>
    <m/>
    <m/>
    <s v="Retail"/>
    <m/>
    <n v="9000"/>
    <m/>
    <n v="9000"/>
    <n v="0"/>
    <m/>
  </r>
  <r>
    <n v="1441"/>
    <s v="Uptown Square"/>
    <m/>
    <m/>
    <x v="22"/>
    <m/>
    <x v="0"/>
    <s v="530 E 20th Ave"/>
    <s v="Denver"/>
    <s v="CO"/>
    <n v="39.746989999999997"/>
    <n v="-104.98063999999999"/>
    <x v="10"/>
    <s v="20th•Welton"/>
    <n v="73"/>
    <s v="Mixed Use"/>
    <s v="Market Rate"/>
    <s v="Rental"/>
    <m/>
    <m/>
    <m/>
    <m/>
    <n v="696"/>
    <m/>
    <m/>
    <n v="696"/>
    <m/>
    <m/>
    <m/>
    <s v="Retail"/>
    <m/>
    <n v="60000"/>
    <m/>
    <n v="60000"/>
    <n v="0"/>
    <m/>
  </r>
  <r>
    <n v="1442"/>
    <s v="Mile High United Way"/>
    <m/>
    <m/>
    <x v="0"/>
    <m/>
    <x v="0"/>
    <s v="711 Park Ave W"/>
    <s v="Denver"/>
    <s v="CO"/>
    <n v="39.752229999999997"/>
    <n v="-104.98388"/>
    <x v="10"/>
    <s v="25th•Welton"/>
    <n v="74"/>
    <s v="Commercial"/>
    <s v="N/A"/>
    <m/>
    <m/>
    <m/>
    <m/>
    <m/>
    <m/>
    <m/>
    <m/>
    <n v="0"/>
    <m/>
    <m/>
    <m/>
    <s v="Office"/>
    <n v="63000"/>
    <m/>
    <m/>
    <n v="63000"/>
    <n v="0"/>
    <m/>
  </r>
  <r>
    <n v="1443"/>
    <s v="AMLI Park Ave"/>
    <m/>
    <m/>
    <x v="6"/>
    <m/>
    <x v="0"/>
    <s v="755 E 19th Ave"/>
    <s v="Denver"/>
    <s v="CO"/>
    <n v="39.746830000000003"/>
    <n v="-104.97799000000001"/>
    <x v="10"/>
    <s v="20th•Welton"/>
    <n v="73"/>
    <s v="Residential"/>
    <s v="Market Rate"/>
    <s v="Rental"/>
    <m/>
    <m/>
    <m/>
    <n v="193"/>
    <m/>
    <m/>
    <m/>
    <n v="193"/>
    <m/>
    <m/>
    <m/>
    <m/>
    <m/>
    <m/>
    <m/>
    <n v="0"/>
    <n v="0"/>
    <m/>
  </r>
  <r>
    <n v="1444"/>
    <s v="Cornerstone Residences"/>
    <m/>
    <m/>
    <x v="6"/>
    <m/>
    <x v="0"/>
    <s v="1001 Park Ave W"/>
    <s v="Denver"/>
    <s v="CO"/>
    <n v="39.753999999999998"/>
    <n v="-104.9863"/>
    <x v="10"/>
    <s v="25th•Welton"/>
    <n v="74"/>
    <s v="Residential"/>
    <s v="Affordable"/>
    <s v="Rental"/>
    <m/>
    <n v="51"/>
    <m/>
    <m/>
    <m/>
    <m/>
    <m/>
    <n v="51"/>
    <m/>
    <m/>
    <m/>
    <m/>
    <m/>
    <m/>
    <m/>
    <n v="0"/>
    <m/>
    <m/>
  </r>
  <r>
    <n v="1446"/>
    <s v="Alexan Arapahoe Square"/>
    <m/>
    <m/>
    <x v="2"/>
    <m/>
    <x v="0"/>
    <s v="550 Park Ave West"/>
    <s v="Denver"/>
    <s v="CO"/>
    <n v="39.750120000000003"/>
    <n v="-104.98354999999999"/>
    <x v="10"/>
    <s v="25th•Welton"/>
    <n v="74"/>
    <s v="Residential"/>
    <s v="Market Rate"/>
    <s v="Rental"/>
    <m/>
    <m/>
    <m/>
    <n v="355"/>
    <m/>
    <m/>
    <m/>
    <n v="355"/>
    <m/>
    <m/>
    <m/>
    <m/>
    <s v=""/>
    <s v=""/>
    <s v=""/>
    <n v="0"/>
    <s v=""/>
    <m/>
  </r>
  <r>
    <n v="1448"/>
    <s v="Welton Park"/>
    <m/>
    <m/>
    <x v="14"/>
    <m/>
    <x v="0"/>
    <s v="2300 Welton St"/>
    <s v="Denver"/>
    <s v="CO"/>
    <n v="39.751469999999998"/>
    <n v="-104.98164"/>
    <x v="10"/>
    <s v="25th•Welton"/>
    <n v="74"/>
    <s v="Residential"/>
    <s v="Affordable"/>
    <s v="Rental"/>
    <m/>
    <n v="223"/>
    <m/>
    <m/>
    <m/>
    <m/>
    <m/>
    <n v="223"/>
    <m/>
    <m/>
    <m/>
    <m/>
    <m/>
    <m/>
    <m/>
    <n v="0"/>
    <m/>
    <m/>
  </r>
  <r>
    <n v="1454"/>
    <s v="Blair-Caldwell African American Research Library"/>
    <m/>
    <m/>
    <x v="22"/>
    <m/>
    <x v="0"/>
    <s v="2401 Welton St"/>
    <s v="Denver"/>
    <s v="CO"/>
    <n v="39.752420000000001"/>
    <n v="-104.98155"/>
    <x v="10"/>
    <s v="25th•Welton"/>
    <n v="74"/>
    <s v="Cultural"/>
    <s v="N/A"/>
    <m/>
    <m/>
    <m/>
    <m/>
    <m/>
    <m/>
    <m/>
    <m/>
    <n v="0"/>
    <m/>
    <m/>
    <m/>
    <m/>
    <m/>
    <m/>
    <n v="40000"/>
    <n v="40000"/>
    <n v="0"/>
    <m/>
  </r>
  <r>
    <n v="1455"/>
    <s v="The Wheatley"/>
    <m/>
    <m/>
    <x v="14"/>
    <m/>
    <x v="0"/>
    <s v="2460 Welton St"/>
    <s v="Denver"/>
    <s v="CO"/>
    <n v="39.752519999999997"/>
    <n v="-104.98043"/>
    <x v="10"/>
    <s v="25th•Welton"/>
    <n v="74"/>
    <s v="Residential"/>
    <s v="Mixed Income"/>
    <s v="Mixed Tenure"/>
    <m/>
    <n v="18"/>
    <m/>
    <n v="64"/>
    <n v="15"/>
    <m/>
    <m/>
    <n v="97"/>
    <n v="25378"/>
    <n v="0.58259871441689626"/>
    <n v="166.49538970762077"/>
    <m/>
    <m/>
    <m/>
    <m/>
    <n v="0"/>
    <m/>
    <m/>
  </r>
  <r>
    <n v="1458"/>
    <s v="The Lydian"/>
    <m/>
    <m/>
    <x v="12"/>
    <m/>
    <x v="0"/>
    <s v="2560 Welton St"/>
    <s v="Denver"/>
    <s v="CO"/>
    <n v="39.75347"/>
    <n v="-104.97923"/>
    <x v="10"/>
    <s v="25th•Welton"/>
    <n v="74"/>
    <s v="Mixed Use"/>
    <s v="Mixed Income"/>
    <s v="Rental"/>
    <m/>
    <n v="22"/>
    <m/>
    <n v="107"/>
    <m/>
    <m/>
    <m/>
    <n v="129"/>
    <m/>
    <m/>
    <m/>
    <s v="Office"/>
    <n v="25000"/>
    <s v=""/>
    <s v=""/>
    <n v="25000"/>
    <s v=""/>
    <m/>
  </r>
  <r>
    <n v="1459"/>
    <s v="Benedict Park Place"/>
    <m/>
    <m/>
    <x v="7"/>
    <m/>
    <x v="0"/>
    <s v="305 Park Avenue W"/>
    <s v="Denver"/>
    <s v="CO"/>
    <n v="39.749569999999999"/>
    <n v="-104.97991"/>
    <x v="10"/>
    <s v="25th•Welton"/>
    <n v="74"/>
    <s v="Mixed Use"/>
    <s v="Mixed Income"/>
    <s v="Rental"/>
    <m/>
    <n v="249"/>
    <m/>
    <n v="439"/>
    <m/>
    <m/>
    <m/>
    <n v="688"/>
    <m/>
    <m/>
    <m/>
    <m/>
    <m/>
    <m/>
    <m/>
    <n v="0"/>
    <m/>
    <m/>
  </r>
  <r>
    <n v="1682"/>
    <s v="Greenhaus"/>
    <m/>
    <s v="DHA Sun Valley Redevelopment"/>
    <x v="26"/>
    <m/>
    <x v="0"/>
    <s v="2799 W 13th Ave"/>
    <s v="Denver"/>
    <s v="CO"/>
    <n v="39.736840243882298"/>
    <n v="-105.021130351943"/>
    <x v="11"/>
    <s v="Decatur•Federal"/>
    <n v="175"/>
    <s v="Residential"/>
    <s v="Affordable"/>
    <s v="Rental"/>
    <m/>
    <n v="129"/>
    <m/>
    <m/>
    <m/>
    <m/>
    <m/>
    <n v="129"/>
    <m/>
    <m/>
    <m/>
    <s v="N/A"/>
    <m/>
    <m/>
    <m/>
    <n v="0"/>
    <m/>
    <m/>
  </r>
  <r>
    <n v="1464"/>
    <s v="Park Ave West Apartments"/>
    <s v="Champa Square Apartments"/>
    <m/>
    <x v="22"/>
    <m/>
    <x v="0"/>
    <s v="827 Park Ave W"/>
    <s v="Denver"/>
    <s v="CO"/>
    <n v="39.75273"/>
    <n v="-104.98456"/>
    <x v="10"/>
    <s v="25th•Welton"/>
    <n v="74"/>
    <s v="Residential"/>
    <s v="Mixed Income"/>
    <s v="Rental"/>
    <m/>
    <n v="102"/>
    <m/>
    <n v="20"/>
    <m/>
    <m/>
    <m/>
    <n v="122"/>
    <m/>
    <m/>
    <m/>
    <m/>
    <m/>
    <m/>
    <m/>
    <n v="0"/>
    <m/>
    <m/>
  </r>
  <r>
    <n v="1465"/>
    <s v="The Brownstones at King Stroud Court"/>
    <m/>
    <m/>
    <x v="3"/>
    <m/>
    <x v="0"/>
    <s v="2400 Washington St"/>
    <s v="Denver"/>
    <s v="CO"/>
    <n v="39.752189999999999"/>
    <n v="-104.97781999999999"/>
    <x v="10"/>
    <s v="27th•Welton"/>
    <n v="75"/>
    <s v="Residential"/>
    <s v="Market Rate"/>
    <s v="Condo"/>
    <s v="Townhomes"/>
    <m/>
    <m/>
    <m/>
    <n v="26"/>
    <m/>
    <m/>
    <n v="26"/>
    <m/>
    <m/>
    <m/>
    <m/>
    <s v=""/>
    <s v=""/>
    <s v=""/>
    <n v="0"/>
    <s v=""/>
    <m/>
  </r>
  <r>
    <n v="1466"/>
    <s v="Welton Homes at the Point"/>
    <m/>
    <m/>
    <x v="22"/>
    <m/>
    <x v="0"/>
    <s v="2600 Washington St"/>
    <s v="Denver"/>
    <s v="CO"/>
    <n v="39.754390000000001"/>
    <n v="-104.97793"/>
    <x v="10"/>
    <s v="27th•Welton"/>
    <n v="75"/>
    <s v="Mixed Use"/>
    <s v="Mixed Income"/>
    <s v="Mixed Tenure"/>
    <m/>
    <n v="35"/>
    <m/>
    <m/>
    <n v="33"/>
    <m/>
    <m/>
    <n v="68"/>
    <m/>
    <m/>
    <m/>
    <s v="Retail"/>
    <m/>
    <n v="12800"/>
    <m/>
    <n v="12800"/>
    <n v="0"/>
    <m/>
  </r>
  <r>
    <n v="1469"/>
    <s v="Villages at Curtis Park"/>
    <m/>
    <m/>
    <x v="24"/>
    <m/>
    <x v="0"/>
    <s v="2855 Arapahoe St"/>
    <s v="Denver"/>
    <s v="CO"/>
    <n v="39.759740000000001"/>
    <n v="-104.98084"/>
    <x v="10"/>
    <s v="27th•Welton"/>
    <n v="75"/>
    <s v="Residential"/>
    <s v="Mixed Income"/>
    <s v="Rental"/>
    <m/>
    <n v="155"/>
    <m/>
    <n v="168"/>
    <m/>
    <m/>
    <m/>
    <n v="323"/>
    <m/>
    <m/>
    <m/>
    <m/>
    <m/>
    <m/>
    <m/>
    <n v="0"/>
    <m/>
    <m/>
  </r>
  <r>
    <n v="1470"/>
    <s v="The Rossonian"/>
    <m/>
    <m/>
    <x v="27"/>
    <m/>
    <x v="1"/>
    <s v="2650 Welton Street"/>
    <s v="Denver"/>
    <s v="CO"/>
    <n v="39.754279232353099"/>
    <n v="104.978317183277"/>
    <x v="10"/>
    <s v="27th•Welton"/>
    <n v="75"/>
    <s v="Mixed Use"/>
    <s v="N/A"/>
    <m/>
    <m/>
    <m/>
    <m/>
    <m/>
    <m/>
    <m/>
    <m/>
    <n v="0"/>
    <m/>
    <m/>
    <m/>
    <s v="Retail; Entertainment"/>
    <m/>
    <n v="12620"/>
    <n v="29900"/>
    <n v="42520"/>
    <n v="88"/>
    <m/>
  </r>
  <r>
    <n v="1471"/>
    <s v="Posner Center"/>
    <m/>
    <m/>
    <x v="1"/>
    <m/>
    <x v="0"/>
    <s v="1025 33rd St"/>
    <s v="Denver"/>
    <s v="CO"/>
    <n v="39.763849999999998"/>
    <n v="-104.97453"/>
    <x v="10"/>
    <s v="30th•Downing"/>
    <n v="57"/>
    <s v="Commercial"/>
    <s v="N/A"/>
    <m/>
    <m/>
    <m/>
    <m/>
    <m/>
    <m/>
    <m/>
    <m/>
    <n v="0"/>
    <m/>
    <m/>
    <m/>
    <s v="Office"/>
    <n v="25000"/>
    <m/>
    <m/>
    <n v="25000"/>
    <n v="0"/>
    <m/>
  </r>
  <r>
    <n v="1473"/>
    <s v="Lofts at Downing Street Station"/>
    <m/>
    <m/>
    <x v="22"/>
    <m/>
    <x v="0"/>
    <s v="2900 Downing St"/>
    <s v="Denver"/>
    <s v="CO"/>
    <n v="39.758580000000002"/>
    <n v="-104.97306"/>
    <x v="10"/>
    <s v="30th•Downing"/>
    <n v="57"/>
    <s v="Mixed Use"/>
    <s v="Market Rate"/>
    <s v="Owner"/>
    <m/>
    <m/>
    <m/>
    <m/>
    <n v="33"/>
    <m/>
    <m/>
    <n v="33"/>
    <m/>
    <m/>
    <m/>
    <s v="Retail"/>
    <m/>
    <n v="8500"/>
    <m/>
    <n v="8500"/>
    <n v="0"/>
    <m/>
  </r>
  <r>
    <n v="1474"/>
    <s v="29th &amp; Welton"/>
    <m/>
    <m/>
    <x v="8"/>
    <m/>
    <x v="1"/>
    <s v="2901 Welton St"/>
    <s v="Denver"/>
    <s v="CO"/>
    <n v="39.757040000000003"/>
    <n v="-104.97561"/>
    <x v="10"/>
    <s v="30th•Downing"/>
    <n v="57"/>
    <s v="Residential"/>
    <s v="Mixed Income"/>
    <s v="Condo"/>
    <m/>
    <m/>
    <m/>
    <m/>
    <m/>
    <m/>
    <m/>
    <n v="0"/>
    <m/>
    <m/>
    <m/>
    <m/>
    <s v=""/>
    <s v=""/>
    <s v=""/>
    <n v="0"/>
    <s v=""/>
    <m/>
  </r>
  <r>
    <n v="1477"/>
    <s v="Fourth Quarter Apartments"/>
    <m/>
    <m/>
    <x v="15"/>
    <m/>
    <x v="0"/>
    <s v="3150 Downing St"/>
    <s v="Denver"/>
    <s v="CO"/>
    <n v="39.76173"/>
    <n v="-104.97304"/>
    <x v="10"/>
    <s v="30th•Downing"/>
    <n v="57"/>
    <s v="Residential"/>
    <s v="Affordable"/>
    <s v="Rental"/>
    <m/>
    <n v="33"/>
    <m/>
    <m/>
    <m/>
    <m/>
    <m/>
    <n v="33"/>
    <m/>
    <m/>
    <m/>
    <m/>
    <m/>
    <m/>
    <m/>
    <n v="0"/>
    <m/>
    <m/>
  </r>
  <r>
    <n v="1478"/>
    <s v="Downing Square Apartments"/>
    <m/>
    <m/>
    <x v="25"/>
    <m/>
    <x v="0"/>
    <s v="3280 Downing St"/>
    <s v="Denver"/>
    <s v="CO"/>
    <n v="39.76276"/>
    <n v="-104.97309"/>
    <x v="10"/>
    <s v="30th•Downing"/>
    <n v="57"/>
    <s v="Residential"/>
    <s v="Market Rate"/>
    <s v="Rental"/>
    <m/>
    <m/>
    <m/>
    <n v="50"/>
    <m/>
    <m/>
    <m/>
    <n v="50"/>
    <m/>
    <m/>
    <m/>
    <m/>
    <m/>
    <m/>
    <m/>
    <n v="0"/>
    <m/>
    <m/>
  </r>
  <r>
    <n v="1480"/>
    <s v="Decatur Place"/>
    <m/>
    <m/>
    <x v="0"/>
    <n v="1983"/>
    <x v="0"/>
    <s v="1155 Decatur St"/>
    <s v="Denver"/>
    <s v="CO"/>
    <n v="39.735039999999998"/>
    <n v="-105.02263000000001"/>
    <x v="11"/>
    <s v="Decatur•Federal"/>
    <n v="175"/>
    <s v="Residential"/>
    <s v="Affordable"/>
    <s v="Rental"/>
    <m/>
    <n v="106"/>
    <m/>
    <m/>
    <m/>
    <m/>
    <m/>
    <n v="106"/>
    <m/>
    <m/>
    <m/>
    <m/>
    <m/>
    <m/>
    <m/>
    <n v="0"/>
    <m/>
    <m/>
  </r>
  <r>
    <n v="1481"/>
    <s v="Corky Gonzales Public Library"/>
    <m/>
    <m/>
    <x v="3"/>
    <m/>
    <x v="0"/>
    <s v="1498 Irving St"/>
    <s v="Denver"/>
    <s v="CO"/>
    <n v="39.740049999999997"/>
    <n v="-105.02955"/>
    <x v="11"/>
    <s v="Decatur•Federal"/>
    <n v="175"/>
    <s v="Cultural"/>
    <s v="N/A"/>
    <s v=""/>
    <m/>
    <m/>
    <m/>
    <m/>
    <m/>
    <m/>
    <m/>
    <n v="0"/>
    <m/>
    <m/>
    <m/>
    <m/>
    <s v=""/>
    <s v=""/>
    <n v="25000"/>
    <n v="25000"/>
    <s v=""/>
    <m/>
  </r>
  <r>
    <n v="1482"/>
    <s v="CDOT HQ"/>
    <m/>
    <m/>
    <x v="12"/>
    <m/>
    <x v="0"/>
    <s v="2829 W Howard Pl"/>
    <s v="Denver"/>
    <s v="CO"/>
    <n v="39.738379999999999"/>
    <n v="-105.02373"/>
    <x v="11"/>
    <s v="Decatur•Federal"/>
    <n v="175"/>
    <s v="Commercial"/>
    <s v="N/A"/>
    <s v=""/>
    <m/>
    <m/>
    <m/>
    <m/>
    <m/>
    <m/>
    <m/>
    <n v="0"/>
    <m/>
    <m/>
    <m/>
    <s v="Office"/>
    <n v="175000"/>
    <s v=""/>
    <s v=""/>
    <n v="175000"/>
    <s v=""/>
    <m/>
  </r>
  <r>
    <n v="1484"/>
    <s v="Luxe at Mile High"/>
    <m/>
    <m/>
    <x v="2"/>
    <m/>
    <x v="0"/>
    <s v="3200 W Colfax Ave"/>
    <s v="Denver"/>
    <s v="CO"/>
    <n v="39.739420000000003"/>
    <n v="-105.02734"/>
    <x v="11"/>
    <s v="Decatur•Federal"/>
    <n v="175"/>
    <s v="Residential"/>
    <s v="Market Rate"/>
    <s v="Rental"/>
    <m/>
    <m/>
    <m/>
    <n v="382"/>
    <n v="0"/>
    <m/>
    <m/>
    <n v="382"/>
    <m/>
    <m/>
    <m/>
    <m/>
    <s v=""/>
    <s v=""/>
    <s v=""/>
    <n v="0"/>
    <s v=""/>
    <m/>
  </r>
  <r>
    <n v="1485"/>
    <s v="Avondale Apartments"/>
    <m/>
    <m/>
    <x v="0"/>
    <m/>
    <x v="0"/>
    <s v="3275 W 14th Ave"/>
    <s v="Denver"/>
    <s v="CO"/>
    <n v="39.739449999999998"/>
    <n v="-105.02921000000001"/>
    <x v="11"/>
    <s v="Decatur•Federal"/>
    <n v="175"/>
    <s v="Residential"/>
    <s v="Affordable"/>
    <s v="Rental"/>
    <m/>
    <n v="80"/>
    <m/>
    <m/>
    <m/>
    <m/>
    <m/>
    <n v="80"/>
    <m/>
    <m/>
    <m/>
    <m/>
    <s v=""/>
    <s v=""/>
    <s v=""/>
    <n v="0"/>
    <s v=""/>
    <m/>
  </r>
  <r>
    <n v="1486"/>
    <s v="Stadium District Master Plan"/>
    <m/>
    <m/>
    <x v="8"/>
    <m/>
    <x v="1"/>
    <m/>
    <s v="Denver"/>
    <s v="CO"/>
    <n v="39.741109999999999"/>
    <n v="-105.02033"/>
    <x v="11"/>
    <s v="Decatur•Federal"/>
    <n v="175"/>
    <s v="Mixed Use"/>
    <s v="TBD"/>
    <s v="TBD"/>
    <m/>
    <m/>
    <m/>
    <m/>
    <m/>
    <m/>
    <m/>
    <n v="0"/>
    <m/>
    <m/>
    <m/>
    <m/>
    <s v=""/>
    <s v=""/>
    <s v=""/>
    <n v="0"/>
    <s v=""/>
    <m/>
  </r>
  <r>
    <n v="1490"/>
    <s v="Beacon85"/>
    <m/>
    <m/>
    <x v="11"/>
    <m/>
    <x v="0"/>
    <s v="85 S Union Blvd"/>
    <s v="Lakewood"/>
    <s v="CO"/>
    <n v="39.713909999999998"/>
    <n v="-105.13464999999999"/>
    <x v="11"/>
    <s v="Federal Center"/>
    <n v="182"/>
    <s v="Residential"/>
    <s v="Market Rate"/>
    <s v="Rental"/>
    <m/>
    <m/>
    <m/>
    <n v="343"/>
    <n v="0"/>
    <m/>
    <m/>
    <n v="343"/>
    <m/>
    <m/>
    <m/>
    <m/>
    <s v=""/>
    <s v=""/>
    <s v=""/>
    <n v="0"/>
    <s v=""/>
    <m/>
  </r>
  <r>
    <n v="1493"/>
    <s v="Indy Street Flats"/>
    <m/>
    <m/>
    <x v="13"/>
    <m/>
    <x v="0"/>
    <s v="1440 Independence St"/>
    <s v="Lakewood"/>
    <s v="CO"/>
    <n v="39.738999999999997"/>
    <n v="-105.10429000000001"/>
    <x v="11"/>
    <s v="Garrison"/>
    <n v="180"/>
    <s v="Residential"/>
    <s v="Affordable"/>
    <s v="Rental"/>
    <m/>
    <n v="115"/>
    <m/>
    <m/>
    <m/>
    <m/>
    <m/>
    <n v="115"/>
    <m/>
    <m/>
    <m/>
    <m/>
    <s v=""/>
    <s v=""/>
    <s v=""/>
    <n v="0"/>
    <s v=""/>
    <m/>
  </r>
  <r>
    <n v="1495"/>
    <s v="Pearson Grove"/>
    <m/>
    <m/>
    <x v="4"/>
    <m/>
    <x v="0"/>
    <s v="Hoyt St and W 14th Ave"/>
    <s v="Lakewood"/>
    <s v="CO"/>
    <n v="39.737789999999997"/>
    <n v="-105.10343"/>
    <x v="11"/>
    <s v="Garrison"/>
    <n v="180"/>
    <s v="Residential"/>
    <s v="Market Rate"/>
    <s v="Condo"/>
    <s v="Townhomes"/>
    <m/>
    <m/>
    <m/>
    <n v="82"/>
    <m/>
    <m/>
    <n v="82"/>
    <m/>
    <m/>
    <m/>
    <m/>
    <s v=""/>
    <s v=""/>
    <s v=""/>
    <n v="0"/>
    <s v=""/>
    <m/>
  </r>
  <r>
    <n v="1496"/>
    <s v="Golden Outlook Apartments"/>
    <m/>
    <m/>
    <x v="3"/>
    <m/>
    <x v="0"/>
    <s v="544 Golden Ridge Rd"/>
    <s v="Golden"/>
    <s v="CO"/>
    <n v="39.725859999999997"/>
    <n v="-105.20444000000001"/>
    <x v="11"/>
    <s v="JeffCo Gov't Ctr"/>
    <n v="184"/>
    <s v="Residential"/>
    <s v="Market Rate"/>
    <s v="Rental"/>
    <m/>
    <m/>
    <m/>
    <n v="177"/>
    <n v="0"/>
    <m/>
    <m/>
    <n v="177"/>
    <m/>
    <m/>
    <m/>
    <m/>
    <m/>
    <m/>
    <m/>
    <n v="0"/>
    <m/>
    <m/>
  </r>
  <r>
    <n v="1500"/>
    <s v="Arroyo Village"/>
    <m/>
    <m/>
    <x v="12"/>
    <m/>
    <x v="0"/>
    <s v="3450 W 13th Ave"/>
    <s v="Denver"/>
    <s v="CO"/>
    <n v="39.736280000000001"/>
    <n v="-105.03245"/>
    <x v="11"/>
    <s v="Knox"/>
    <n v="176"/>
    <s v="Residential"/>
    <s v="Affordable"/>
    <s v="Rental"/>
    <m/>
    <n v="130"/>
    <m/>
    <m/>
    <m/>
    <m/>
    <m/>
    <n v="130"/>
    <m/>
    <m/>
    <m/>
    <m/>
    <s v=""/>
    <s v=""/>
    <s v=""/>
    <n v="0"/>
    <s v=""/>
    <m/>
  </r>
  <r>
    <n v="1505"/>
    <s v="Zephyr Line"/>
    <m/>
    <m/>
    <x v="3"/>
    <m/>
    <x v="0"/>
    <s v="1391 Zephyr St"/>
    <s v="Lakewood"/>
    <s v="CO"/>
    <n v="39.738230000000001"/>
    <n v="-105.08547"/>
    <x v="11"/>
    <s v="Lakewood•Wadsworth"/>
    <n v="179"/>
    <s v="Residential"/>
    <s v="Market Rate"/>
    <s v="Rental"/>
    <m/>
    <m/>
    <m/>
    <n v="95"/>
    <m/>
    <m/>
    <m/>
    <n v="95"/>
    <m/>
    <m/>
    <m/>
    <m/>
    <s v=""/>
    <s v=""/>
    <s v=""/>
    <n v="0"/>
    <s v=""/>
    <m/>
  </r>
  <r>
    <n v="1508"/>
    <s v="40 West Residences"/>
    <m/>
    <m/>
    <x v="11"/>
    <m/>
    <x v="0"/>
    <s v="5830 W Colfax Ave"/>
    <s v="Lakewood"/>
    <s v="CO"/>
    <n v="39.739930000000001"/>
    <n v="-105.06115"/>
    <x v="11"/>
    <s v="Lamar"/>
    <n v="210"/>
    <s v="Residential"/>
    <s v="Affordable"/>
    <s v="Rental"/>
    <m/>
    <n v="60"/>
    <m/>
    <m/>
    <m/>
    <m/>
    <m/>
    <n v="60"/>
    <m/>
    <m/>
    <m/>
    <m/>
    <s v=""/>
    <s v=""/>
    <s v=""/>
    <n v="0"/>
    <s v=""/>
    <m/>
  </r>
  <r>
    <n v="1509"/>
    <s v="Lamar Station Crossing"/>
    <m/>
    <m/>
    <x v="0"/>
    <m/>
    <x v="0"/>
    <s v="6150 W 13th Ave"/>
    <s v="Lakewood"/>
    <s v="CO"/>
    <n v="39.736359999999998"/>
    <n v="-105.06465"/>
    <x v="11"/>
    <s v="Lamar"/>
    <n v="210"/>
    <s v="Residential"/>
    <s v="Mixed Income"/>
    <s v="Rental"/>
    <m/>
    <n v="93"/>
    <m/>
    <n v="17"/>
    <m/>
    <m/>
    <m/>
    <n v="110"/>
    <n v="105067"/>
    <n v="2.4120064279155189"/>
    <n v="45.605185262737109"/>
    <m/>
    <m/>
    <m/>
    <m/>
    <n v="0"/>
    <m/>
    <m/>
  </r>
  <r>
    <n v="1510"/>
    <s v="West Line Flats"/>
    <m/>
    <m/>
    <x v="11"/>
    <m/>
    <x v="0"/>
    <s v="6500 W 13th Ave"/>
    <s v="Lakewood"/>
    <s v="CO"/>
    <n v="39.736330000000002"/>
    <n v="-105.06877"/>
    <x v="11"/>
    <s v="Lamar"/>
    <n v="210"/>
    <s v="Residential"/>
    <s v="Market Rate"/>
    <s v="Rental"/>
    <m/>
    <m/>
    <m/>
    <n v="155"/>
    <n v="0"/>
    <m/>
    <m/>
    <n v="155"/>
    <m/>
    <m/>
    <m/>
    <m/>
    <s v=""/>
    <s v=""/>
    <s v=""/>
    <n v="0"/>
    <s v=""/>
    <m/>
  </r>
  <r>
    <n v="1511"/>
    <s v="Flats at Two Creeks"/>
    <m/>
    <m/>
    <x v="13"/>
    <m/>
    <x v="0"/>
    <s v="Gray St and W 14th Ave"/>
    <s v="Lakewood"/>
    <s v="CO"/>
    <n v="39.738979999999998"/>
    <n v="-105.06113000000001"/>
    <x v="11"/>
    <s v="Lamar"/>
    <n v="210"/>
    <s v="Residential"/>
    <s v="Affordable"/>
    <s v="Rental"/>
    <m/>
    <n v="78"/>
    <m/>
    <m/>
    <m/>
    <m/>
    <m/>
    <n v="78"/>
    <m/>
    <m/>
    <m/>
    <m/>
    <s v=""/>
    <s v=""/>
    <s v=""/>
    <n v="0"/>
    <s v=""/>
    <m/>
  </r>
  <r>
    <n v="1512"/>
    <s v="Oak Street Station"/>
    <m/>
    <m/>
    <x v="2"/>
    <m/>
    <x v="0"/>
    <s v="1420 Oak St"/>
    <s v="Lakewood"/>
    <s v="CO"/>
    <n v="39.738689999999998"/>
    <n v="-105.11848999999999"/>
    <x v="11"/>
    <s v="Oak"/>
    <n v="181"/>
    <s v="Residential"/>
    <s v="Market Rate"/>
    <s v="Rental"/>
    <m/>
    <m/>
    <m/>
    <n v="291"/>
    <n v="0"/>
    <m/>
    <m/>
    <n v="291"/>
    <m/>
    <m/>
    <m/>
    <m/>
    <s v=""/>
    <s v=""/>
    <s v=""/>
    <n v="0"/>
    <s v=""/>
    <m/>
  </r>
  <r>
    <n v="1514"/>
    <s v="Avenida Senior Living Lakewood"/>
    <m/>
    <m/>
    <x v="2"/>
    <m/>
    <x v="0"/>
    <s v="1655 Pierson St"/>
    <s v="Lakewood"/>
    <s v="CO"/>
    <n v="39.741619999999998"/>
    <n v="-105.12155"/>
    <x v="11"/>
    <s v="Oak"/>
    <n v="181"/>
    <s v="Residential"/>
    <s v="Market Rate"/>
    <s v="Rental"/>
    <m/>
    <m/>
    <m/>
    <m/>
    <n v="0"/>
    <n v="229"/>
    <m/>
    <n v="229"/>
    <m/>
    <m/>
    <m/>
    <m/>
    <m/>
    <m/>
    <m/>
    <n v="0"/>
    <m/>
    <m/>
  </r>
  <r>
    <n v="1515"/>
    <s v="WestLink at Oak Station"/>
    <m/>
    <m/>
    <x v="3"/>
    <m/>
    <x v="0"/>
    <s v="1665 Pierson St"/>
    <s v="Lakewood"/>
    <s v="CO"/>
    <n v="39.743000000000002"/>
    <n v="-105.12267"/>
    <x v="11"/>
    <s v="Oak"/>
    <n v="181"/>
    <s v="Residential"/>
    <s v="Market Rate"/>
    <s v="Rental"/>
    <m/>
    <m/>
    <m/>
    <n v="244"/>
    <n v="0"/>
    <m/>
    <m/>
    <n v="244"/>
    <m/>
    <m/>
    <m/>
    <m/>
    <s v=""/>
    <s v=""/>
    <s v=""/>
    <n v="0"/>
    <s v=""/>
    <m/>
  </r>
  <r>
    <n v="1516"/>
    <s v="Oak Street Townhomes"/>
    <m/>
    <m/>
    <x v="12"/>
    <m/>
    <x v="0"/>
    <s v="Oak St and W 12th Ln"/>
    <s v="Lakewood"/>
    <s v="CO"/>
    <n v="39.734090000000002"/>
    <n v="-105.11816"/>
    <x v="11"/>
    <s v="Oak"/>
    <n v="181"/>
    <s v="Residential"/>
    <s v="Market Rate"/>
    <s v="Condo"/>
    <s v="Townhomes"/>
    <m/>
    <m/>
    <m/>
    <n v="81"/>
    <m/>
    <m/>
    <n v="81"/>
    <m/>
    <m/>
    <m/>
    <m/>
    <s v=""/>
    <s v=""/>
    <s v=""/>
    <n v="0"/>
    <s v=""/>
    <m/>
  </r>
  <r>
    <n v="1518"/>
    <s v="Regatta Sloan's Lake"/>
    <m/>
    <m/>
    <x v="3"/>
    <m/>
    <x v="0"/>
    <s v="1550 Raleigh St"/>
    <s v="Denver"/>
    <s v="CO"/>
    <n v="39.741819999999997"/>
    <n v="-105.0414"/>
    <x v="11"/>
    <s v="Perry"/>
    <n v="177"/>
    <s v="Residential"/>
    <s v="Market Rate"/>
    <s v="Rental"/>
    <m/>
    <m/>
    <m/>
    <n v="374"/>
    <m/>
    <m/>
    <m/>
    <n v="374"/>
    <m/>
    <m/>
    <m/>
    <m/>
    <s v=""/>
    <s v=""/>
    <s v=""/>
    <n v="0"/>
    <s v=""/>
    <m/>
  </r>
  <r>
    <n v="1519"/>
    <s v="Perry Row"/>
    <m/>
    <m/>
    <x v="12"/>
    <m/>
    <x v="0"/>
    <s v="1595 Perry Street"/>
    <s v="Denver"/>
    <s v="CO"/>
    <n v="39.742519999999999"/>
    <n v="-105.03963"/>
    <x v="11"/>
    <s v="Perry"/>
    <n v="177"/>
    <s v="Residential"/>
    <s v="Market Rate"/>
    <s v="Condo"/>
    <s v="Townhomes"/>
    <m/>
    <m/>
    <m/>
    <n v="64"/>
    <m/>
    <m/>
    <n v="64"/>
    <m/>
    <m/>
    <m/>
    <m/>
    <s v=""/>
    <s v=""/>
    <s v=""/>
    <n v="0"/>
    <s v=""/>
    <m/>
  </r>
  <r>
    <n v="1522"/>
    <s v="West Line Village"/>
    <m/>
    <m/>
    <x v="2"/>
    <m/>
    <x v="0"/>
    <s v="10th Ave and Eaton St"/>
    <s v="Lakewood"/>
    <s v="CO"/>
    <n v="39.733620000000002"/>
    <n v="-105.05813999999999"/>
    <x v="11"/>
    <s v="Sheridan"/>
    <n v="178"/>
    <s v="Residential"/>
    <s v="Market Rate"/>
    <s v="Rental"/>
    <s v="Townhomes"/>
    <m/>
    <m/>
    <n v="175"/>
    <n v="0"/>
    <m/>
    <m/>
    <n v="175"/>
    <m/>
    <m/>
    <m/>
    <m/>
    <s v=""/>
    <s v=""/>
    <s v=""/>
    <n v="0"/>
    <s v=""/>
    <m/>
  </r>
  <r>
    <n v="1523"/>
    <s v="Sheridan Station Apartments"/>
    <m/>
    <m/>
    <x v="4"/>
    <m/>
    <x v="0"/>
    <s v="5330 W 11th Ave"/>
    <s v="Denver"/>
    <s v="CO"/>
    <n v="39.734139999999996"/>
    <n v="-105.05475"/>
    <x v="11"/>
    <s v="Sheridan"/>
    <n v="178"/>
    <s v="Residential"/>
    <s v="Mixed Income"/>
    <s v="Rental"/>
    <m/>
    <n v="133"/>
    <m/>
    <m/>
    <m/>
    <m/>
    <m/>
    <n v="133"/>
    <n v="25050"/>
    <n v="0.57506887052341593"/>
    <n v="231.27664670658683"/>
    <m/>
    <s v=""/>
    <s v=""/>
    <s v=""/>
    <n v="0"/>
    <s v=""/>
    <m/>
  </r>
  <r>
    <n v="1524"/>
    <s v="Renaissance West End Flats"/>
    <m/>
    <m/>
    <x v="9"/>
    <m/>
    <x v="0"/>
    <s v="1490 N Zenobia St"/>
    <s v="Denver"/>
    <s v="CO"/>
    <n v="39.73997"/>
    <n v="-105.05181"/>
    <x v="11"/>
    <s v="Sheridan"/>
    <n v="178"/>
    <s v="Residential"/>
    <s v="Affordable"/>
    <s v="Rental"/>
    <m/>
    <n v="101"/>
    <m/>
    <m/>
    <m/>
    <m/>
    <m/>
    <n v="101"/>
    <m/>
    <m/>
    <m/>
    <m/>
    <m/>
    <m/>
    <m/>
    <n v="0"/>
    <m/>
    <m/>
  </r>
  <r>
    <n v="1525"/>
    <s v="Brandon Flats"/>
    <m/>
    <m/>
    <x v="13"/>
    <m/>
    <x v="0"/>
    <s v="1555 Xavier St"/>
    <s v="Denver"/>
    <s v="CO"/>
    <n v="39.741149999999998"/>
    <n v="-105.05032"/>
    <x v="11"/>
    <s v="Sheridan"/>
    <n v="178"/>
    <s v="Residential"/>
    <s v="Mixed Income"/>
    <s v="Rental"/>
    <m/>
    <n v="104"/>
    <m/>
    <m/>
    <m/>
    <m/>
    <m/>
    <n v="104"/>
    <n v="66414"/>
    <n v="1.52465564738292"/>
    <n v="68.212123949769634"/>
    <m/>
    <s v=""/>
    <s v=""/>
    <s v=""/>
    <n v="0"/>
    <s v=""/>
    <m/>
  </r>
  <r>
    <n v="1531"/>
    <s v="Flatiron Marketplace Redevelopment - Phase 1"/>
    <m/>
    <m/>
    <x v="8"/>
    <m/>
    <x v="1"/>
    <s v="Flatiron Marketplace Dr and Flatiron Crossing Dr"/>
    <s v="Broomfield"/>
    <s v="CO"/>
    <n v="39.932299999999998"/>
    <n v="-105.12553200000001"/>
    <x v="5"/>
    <s v="US 36•Flatirons"/>
    <n v="211"/>
    <s v="Residential"/>
    <s v="Market Rate"/>
    <s v="Rental"/>
    <m/>
    <m/>
    <m/>
    <m/>
    <n v="300"/>
    <m/>
    <m/>
    <n v="300"/>
    <m/>
    <m/>
    <m/>
    <m/>
    <m/>
    <m/>
    <m/>
    <n v="0"/>
    <m/>
    <m/>
  </r>
  <r>
    <n v="1532"/>
    <s v="1315 Sheridan"/>
    <m/>
    <m/>
    <x v="20"/>
    <m/>
    <x v="0"/>
    <s v="1315 Sherdan Blvd"/>
    <s v="Lakewood"/>
    <s v="CO"/>
    <n v="39.736919999999998"/>
    <n v="-105.05347999999999"/>
    <x v="11"/>
    <s v="Sheridan"/>
    <n v="178"/>
    <s v="Residential"/>
    <s v="Market Rate"/>
    <s v="Condo"/>
    <m/>
    <m/>
    <m/>
    <m/>
    <n v="15"/>
    <m/>
    <m/>
    <n v="15"/>
    <m/>
    <m/>
    <m/>
    <m/>
    <m/>
    <m/>
    <m/>
    <n v="0"/>
    <m/>
    <m/>
  </r>
  <r>
    <n v="1533"/>
    <s v="Fairfield Inn"/>
    <m/>
    <m/>
    <x v="2"/>
    <m/>
    <x v="0"/>
    <s v="140 S Union St"/>
    <s v="Lakewood"/>
    <s v="CO"/>
    <n v="39.714385999999998"/>
    <n v="-105.13191999999999"/>
    <x v="11"/>
    <s v="Federal Center"/>
    <n v="182"/>
    <s v="Hotel"/>
    <s v="N/A"/>
    <m/>
    <m/>
    <m/>
    <m/>
    <m/>
    <m/>
    <m/>
    <m/>
    <n v="0"/>
    <m/>
    <m/>
    <m/>
    <m/>
    <m/>
    <m/>
    <m/>
    <n v="0"/>
    <n v="128"/>
    <m/>
  </r>
  <r>
    <n v="1535"/>
    <s v="Renaissance Downtown Lofts"/>
    <m/>
    <m/>
    <x v="12"/>
    <m/>
    <x v="0"/>
    <s v="2075 North Broadway"/>
    <s v="Denver"/>
    <s v="CO"/>
    <n v="39.750355999999996"/>
    <n v="-104.987764"/>
    <x v="10"/>
    <s v="20th•Welton"/>
    <n v="73"/>
    <s v="Residential"/>
    <s v="Affordable"/>
    <s v="Rental"/>
    <m/>
    <n v="101"/>
    <m/>
    <m/>
    <m/>
    <m/>
    <m/>
    <n v="101"/>
    <m/>
    <m/>
    <m/>
    <m/>
    <m/>
    <m/>
    <m/>
    <n v="0"/>
    <n v="0"/>
    <m/>
  </r>
  <r>
    <n v="1536"/>
    <s v="Fairfield Inn and Suites"/>
    <m/>
    <m/>
    <x v="15"/>
    <n v="1999"/>
    <x v="0"/>
    <s v="13851 E Harvard Ave"/>
    <s v="Aurora"/>
    <s v="CO"/>
    <n v="39.672379999999997"/>
    <n v="-104.82708"/>
    <x v="7"/>
    <s v="Iliff"/>
    <n v="233"/>
    <s v="Hotel"/>
    <s v="N/A"/>
    <m/>
    <m/>
    <m/>
    <m/>
    <m/>
    <m/>
    <m/>
    <m/>
    <n v="0"/>
    <m/>
    <m/>
    <m/>
    <m/>
    <m/>
    <m/>
    <m/>
    <n v="0"/>
    <n v="82"/>
    <m/>
  </r>
  <r>
    <n v="1537"/>
    <s v="Mulroy Apartments"/>
    <m/>
    <m/>
    <x v="7"/>
    <n v="1970"/>
    <x v="0"/>
    <s v="3550 W 13th Ave"/>
    <s v="Denver"/>
    <s v="CO"/>
    <n v="39.736359999999998"/>
    <n v="-105.03389199999999"/>
    <x v="11"/>
    <s v="Knox"/>
    <n v="176"/>
    <s v="Residential"/>
    <s v="Affordable"/>
    <s v="Rental"/>
    <m/>
    <n v="50"/>
    <m/>
    <m/>
    <m/>
    <m/>
    <m/>
    <n v="50"/>
    <m/>
    <m/>
    <m/>
    <m/>
    <m/>
    <m/>
    <m/>
    <n v="0"/>
    <m/>
    <m/>
  </r>
  <r>
    <n v="1538"/>
    <s v="Villas at Sloan's Lake"/>
    <m/>
    <m/>
    <x v="18"/>
    <m/>
    <x v="0"/>
    <s v="1551 Wolf St"/>
    <s v="Denver"/>
    <s v="CO"/>
    <n v="39.741346999999998"/>
    <n v="-105.04898900000001"/>
    <x v="11"/>
    <s v="Sheridan"/>
    <n v="178"/>
    <s v="Residential"/>
    <s v="Affordable"/>
    <s v="Rental"/>
    <m/>
    <n v="63"/>
    <m/>
    <m/>
    <m/>
    <m/>
    <m/>
    <n v="63"/>
    <m/>
    <m/>
    <m/>
    <m/>
    <m/>
    <m/>
    <m/>
    <n v="0"/>
    <m/>
    <m/>
  </r>
  <r>
    <n v="1539"/>
    <s v="Drehmoor Apartments"/>
    <m/>
    <m/>
    <x v="18"/>
    <n v="1926"/>
    <x v="0"/>
    <s v="215 E 19th Ave"/>
    <s v="Denver"/>
    <s v="CO"/>
    <n v="39.746429999999997"/>
    <n v="-104.98453000000001"/>
    <x v="10"/>
    <s v="20th•Welton"/>
    <n v="73"/>
    <s v="Residential"/>
    <s v="Affordable"/>
    <s v="Rental"/>
    <m/>
    <n v="75"/>
    <m/>
    <m/>
    <m/>
    <m/>
    <m/>
    <n v="75"/>
    <m/>
    <m/>
    <m/>
    <m/>
    <m/>
    <m/>
    <m/>
    <n v="0"/>
    <m/>
    <m/>
  </r>
  <r>
    <n v="1146"/>
    <s v="Rev360"/>
    <m/>
    <m/>
    <x v="13"/>
    <m/>
    <x v="0"/>
    <s v="3600 Brighton Blvd"/>
    <s v="Denver"/>
    <s v="CO"/>
    <n v="39.771180000000001"/>
    <n v="-104.97718999999999"/>
    <x v="3"/>
    <s v="38th•Blake"/>
    <n v="236"/>
    <s v="Commercial"/>
    <s v="N/A"/>
    <s v=""/>
    <m/>
    <m/>
    <m/>
    <m/>
    <m/>
    <m/>
    <m/>
    <n v="0"/>
    <m/>
    <m/>
    <m/>
    <s v="Mixed: Office, Retail"/>
    <n v="140000"/>
    <n v="30000"/>
    <s v=""/>
    <n v="170000"/>
    <s v=""/>
    <m/>
  </r>
  <r>
    <n v="1541"/>
    <s v="The Hooper"/>
    <m/>
    <m/>
    <x v="4"/>
    <m/>
    <x v="0"/>
    <s v="2602 Welton St"/>
    <s v="Denver"/>
    <s v="CO"/>
    <n v="39.753881"/>
    <n v="-104.97895"/>
    <x v="10"/>
    <s v="27th•Welton"/>
    <n v="75"/>
    <s v="Mixed Use"/>
    <s v="Market Rate"/>
    <s v="Rental"/>
    <m/>
    <m/>
    <m/>
    <n v="103"/>
    <m/>
    <m/>
    <m/>
    <n v="103"/>
    <m/>
    <m/>
    <m/>
    <s v="Mixed: Office, Retail"/>
    <n v="33000"/>
    <n v="6400"/>
    <m/>
    <n v="39400"/>
    <m/>
    <m/>
  </r>
  <r>
    <n v="1542"/>
    <s v="Atlantis Apartments - Phase I"/>
    <m/>
    <m/>
    <x v="13"/>
    <m/>
    <x v="0"/>
    <s v="201 S Cherokee St"/>
    <s v="Denver"/>
    <s v="CO"/>
    <n v="39.71266"/>
    <n v="-104.993005"/>
    <x v="0"/>
    <s v="Alameda"/>
    <n v="1"/>
    <s v="Mixed Use"/>
    <s v="Affordable"/>
    <s v="Rental"/>
    <m/>
    <n v="60"/>
    <m/>
    <m/>
    <m/>
    <m/>
    <m/>
    <n v="60"/>
    <m/>
    <m/>
    <m/>
    <s v="Retail"/>
    <m/>
    <n v="5000"/>
    <m/>
    <n v="5000"/>
    <m/>
    <m/>
  </r>
  <r>
    <n v="1543"/>
    <s v="South Platte Crossing - Phase I"/>
    <m/>
    <m/>
    <x v="13"/>
    <n v="1980"/>
    <x v="0"/>
    <s v="7190 Colorado Blvd"/>
    <s v="Commerce City"/>
    <s v="CO"/>
    <n v="39.826805999999998"/>
    <n v="-104.93897200000001"/>
    <x v="12"/>
    <s v="Commerce City•72nd Ave"/>
    <n v="252"/>
    <s v="Commercial"/>
    <s v="N/A"/>
    <m/>
    <m/>
    <m/>
    <m/>
    <m/>
    <m/>
    <m/>
    <m/>
    <n v="0"/>
    <m/>
    <m/>
    <m/>
    <s v="Office"/>
    <n v="80000"/>
    <m/>
    <m/>
    <n v="80000"/>
    <m/>
    <m/>
  </r>
  <r>
    <n v="1546"/>
    <s v="Julian Heights"/>
    <m/>
    <m/>
    <x v="13"/>
    <m/>
    <x v="0"/>
    <s v="1529 Julian St"/>
    <s v="Denver"/>
    <s v="CO"/>
    <n v="39.741022000000001"/>
    <n v="-105.03187800000001"/>
    <x v="11"/>
    <s v="Knox"/>
    <n v="176"/>
    <s v="Mixed Use"/>
    <s v="Mixed Income"/>
    <s v="Condo"/>
    <m/>
    <m/>
    <n v="5"/>
    <m/>
    <n v="54"/>
    <m/>
    <m/>
    <n v="59"/>
    <n v="16190"/>
    <n v="0.37167125803489443"/>
    <n v="158.74243360098825"/>
    <s v="Retail"/>
    <m/>
    <n v="6300"/>
    <m/>
    <n v="6300"/>
    <m/>
    <m/>
  </r>
  <r>
    <n v="1547"/>
    <s v="Observatory Heights"/>
    <m/>
    <m/>
    <x v="12"/>
    <m/>
    <x v="0"/>
    <s v="4200 E Warren Ave"/>
    <s v="Denver"/>
    <s v="CO"/>
    <n v="39.676197000000002"/>
    <n v="-104.93852200000001"/>
    <x v="8"/>
    <s v="Colorado"/>
    <n v="127"/>
    <s v="Residential"/>
    <s v="Mixed Income"/>
    <s v="Condo"/>
    <s v="Townhomes"/>
    <m/>
    <n v="7"/>
    <m/>
    <n v="72"/>
    <m/>
    <m/>
    <n v="79"/>
    <m/>
    <m/>
    <m/>
    <m/>
    <m/>
    <m/>
    <m/>
    <n v="0"/>
    <m/>
    <m/>
  </r>
  <r>
    <n v="1548"/>
    <s v="California Park East Apartments"/>
    <m/>
    <m/>
    <x v="9"/>
    <n v="1964"/>
    <x v="0"/>
    <s v="2770 California St"/>
    <s v="Denver"/>
    <s v="CO"/>
    <n v="39.756031999999998"/>
    <n v="-104.97778599999999"/>
    <x v="10"/>
    <s v="27th•Welton"/>
    <n v="75"/>
    <s v="Residential"/>
    <s v="Affordable"/>
    <s v="Rental"/>
    <m/>
    <n v="70"/>
    <m/>
    <m/>
    <m/>
    <m/>
    <m/>
    <n v="70"/>
    <m/>
    <m/>
    <m/>
    <m/>
    <m/>
    <m/>
    <m/>
    <n v="0"/>
    <m/>
    <m/>
  </r>
  <r>
    <n v="1551"/>
    <s v="Wise Harris Arms"/>
    <m/>
    <m/>
    <x v="11"/>
    <n v="1889"/>
    <x v="0"/>
    <s v="605 26th St"/>
    <s v="Denver"/>
    <s v="CO"/>
    <n v="39.754173999999999"/>
    <n v="-104.979299"/>
    <x v="10"/>
    <s v="25th•Welton"/>
    <n v="74"/>
    <s v="Residential"/>
    <s v="Affordable"/>
    <s v="Rental"/>
    <m/>
    <n v="22"/>
    <m/>
    <m/>
    <m/>
    <m/>
    <m/>
    <n v="22"/>
    <m/>
    <m/>
    <m/>
    <m/>
    <m/>
    <m/>
    <m/>
    <n v="0"/>
    <m/>
    <m/>
  </r>
  <r>
    <n v="1552"/>
    <s v="All Copy Products HQ"/>
    <m/>
    <m/>
    <x v="2"/>
    <m/>
    <x v="0"/>
    <s v="1635 W 13th Ave"/>
    <s v="Denver"/>
    <s v="CO"/>
    <n v="39.737298000000003"/>
    <n v="-105.007969"/>
    <x v="0"/>
    <s v="Colfax at Auraria"/>
    <n v="58"/>
    <s v="Commercial"/>
    <s v="N/A"/>
    <m/>
    <m/>
    <m/>
    <m/>
    <m/>
    <m/>
    <m/>
    <m/>
    <n v="0"/>
    <m/>
    <m/>
    <m/>
    <s v="Office"/>
    <n v="81000"/>
    <m/>
    <m/>
    <n v="81000"/>
    <m/>
    <m/>
  </r>
  <r>
    <n v="1553"/>
    <s v="Meow Wolf"/>
    <m/>
    <m/>
    <x v="4"/>
    <m/>
    <x v="0"/>
    <s v="1338 1st St"/>
    <s v="Denver"/>
    <s v="CO"/>
    <n v="39.740782000000003"/>
    <n v="-105.015872"/>
    <x v="1"/>
    <s v="Empower Field at Mile High"/>
    <n v="86"/>
    <s v="Commercial"/>
    <s v="N/A"/>
    <m/>
    <m/>
    <m/>
    <m/>
    <m/>
    <m/>
    <m/>
    <m/>
    <n v="0"/>
    <m/>
    <m/>
    <m/>
    <m/>
    <m/>
    <m/>
    <n v="90000"/>
    <n v="90000"/>
    <m/>
    <m/>
  </r>
  <r>
    <n v="1564"/>
    <s v="The HUB North"/>
    <m/>
    <m/>
    <x v="13"/>
    <m/>
    <x v="0"/>
    <s v="Blake St and Downing St"/>
    <s v="Denver"/>
    <s v="CO"/>
    <n v="39.769826000000002"/>
    <n v="-104.973901"/>
    <x v="3"/>
    <s v="38th•Blake"/>
    <n v="236"/>
    <s v="Commercial"/>
    <s v="N/A"/>
    <m/>
    <m/>
    <m/>
    <m/>
    <m/>
    <m/>
    <m/>
    <m/>
    <n v="0"/>
    <m/>
    <m/>
    <m/>
    <s v="Mixed: Office, Retail"/>
    <n v="95000"/>
    <n v="10000"/>
    <m/>
    <n v="105000"/>
    <m/>
    <m/>
  </r>
  <r>
    <n v="1567"/>
    <s v="3501 Blake"/>
    <m/>
    <m/>
    <x v="13"/>
    <m/>
    <x v="0"/>
    <s v="3501 Blake St"/>
    <s v="Denver"/>
    <s v="CO"/>
    <n v="39.768591000000001"/>
    <n v="-104.97631699999999"/>
    <x v="3"/>
    <s v="38th•Blake"/>
    <n v="236"/>
    <s v="Commercial"/>
    <s v="N/A"/>
    <m/>
    <m/>
    <m/>
    <m/>
    <m/>
    <m/>
    <m/>
    <m/>
    <n v="0"/>
    <m/>
    <m/>
    <m/>
    <s v="Mixed: Office, Retail"/>
    <n v="36716"/>
    <n v="4684"/>
    <m/>
    <n v="41400"/>
    <m/>
    <m/>
  </r>
  <r>
    <n v="1608"/>
    <s v="The Collective"/>
    <m/>
    <m/>
    <x v="13"/>
    <m/>
    <x v="0"/>
    <s v="3700 Marion St"/>
    <s v="Denver"/>
    <s v="CO"/>
    <n v="39.768478999999999"/>
    <n v="-104.97245100000001"/>
    <x v="3"/>
    <s v="38th•Blake"/>
    <n v="236"/>
    <s v="Residential"/>
    <s v="Market Rate"/>
    <s v="Mixed Tenure"/>
    <s v="Townhomes"/>
    <m/>
    <m/>
    <n v="49"/>
    <n v="5"/>
    <m/>
    <m/>
    <n v="54"/>
    <m/>
    <m/>
    <m/>
    <m/>
    <m/>
    <m/>
    <m/>
    <n v="0"/>
    <m/>
    <m/>
  </r>
  <r>
    <n v="1683"/>
    <s v="Thrive"/>
    <m/>
    <s v="DHA Sun Valley Redevelopment"/>
    <x v="26"/>
    <m/>
    <x v="0"/>
    <s v="2660 W Holden Place"/>
    <s v="Denver"/>
    <s v="CO"/>
    <n v="39.735399002388498"/>
    <n v="-105.020025027928"/>
    <x v="11"/>
    <s v="Decatur•Federal"/>
    <n v="175"/>
    <s v="Residential"/>
    <s v="Affordable"/>
    <s v="Rental"/>
    <m/>
    <n v="135"/>
    <m/>
    <m/>
    <m/>
    <m/>
    <m/>
    <n v="135"/>
    <m/>
    <m/>
    <m/>
    <s v="N/A"/>
    <m/>
    <m/>
    <m/>
    <n v="0"/>
    <m/>
    <m/>
  </r>
  <r>
    <n v="1559"/>
    <s v="Hance Station"/>
    <m/>
    <m/>
    <x v="17"/>
    <m/>
    <x v="0"/>
    <s v="52nd Ave and Tabor St"/>
    <s v="Wheat Ridge"/>
    <s v="CO"/>
    <n v="39.790412000000003"/>
    <n v="-105.131451"/>
    <x v="6"/>
    <s v="Wheat Ridge•Ward"/>
    <n v="222"/>
    <s v="Residential"/>
    <s v="Market Rate"/>
    <s v="Condo"/>
    <s v="Townhomes"/>
    <m/>
    <m/>
    <m/>
    <n v="63"/>
    <m/>
    <m/>
    <n v="63"/>
    <m/>
    <m/>
    <m/>
    <m/>
    <m/>
    <m/>
    <m/>
    <n v="0"/>
    <m/>
    <m/>
  </r>
  <r>
    <n v="1560"/>
    <s v="The Ridge at Ward Station"/>
    <m/>
    <m/>
    <x v="17"/>
    <m/>
    <x v="0"/>
    <s v=" 5129 Vivian St"/>
    <s v="Wheat Ridge"/>
    <s v="CO"/>
    <n v="39.789068"/>
    <n v="-105.136923"/>
    <x v="6"/>
    <s v="Wheat Ridge•Ward"/>
    <n v="222"/>
    <s v="Residential"/>
    <s v="Market Rate"/>
    <s v="Rental"/>
    <m/>
    <m/>
    <m/>
    <m/>
    <n v="200"/>
    <m/>
    <m/>
    <n v="200"/>
    <m/>
    <m/>
    <m/>
    <m/>
    <m/>
    <m/>
    <m/>
    <n v="0"/>
    <m/>
    <m/>
  </r>
  <r>
    <n v="1540"/>
    <s v="Edit at River North"/>
    <s v="3463 Walnut"/>
    <m/>
    <x v="4"/>
    <m/>
    <x v="0"/>
    <s v="3463 Walnut St"/>
    <s v="Denver"/>
    <s v="CO"/>
    <n v="39.767664000000003"/>
    <n v="-104.975837"/>
    <x v="3"/>
    <s v="38th•Blake"/>
    <n v="236"/>
    <s v="Mixed Use"/>
    <s v="Mixed Income"/>
    <s v="Rental"/>
    <m/>
    <n v="18"/>
    <m/>
    <n v="364"/>
    <m/>
    <m/>
    <m/>
    <n v="382"/>
    <m/>
    <m/>
    <m/>
    <s v="Retail"/>
    <m/>
    <n v="10000"/>
    <m/>
    <n v="10000"/>
    <m/>
    <m/>
  </r>
  <r>
    <n v="1561"/>
    <s v="Walnut Street Lofts"/>
    <m/>
    <m/>
    <x v="4"/>
    <m/>
    <x v="0"/>
    <s v="3773 Walnut St"/>
    <s v="Denver"/>
    <s v="CO"/>
    <n v="39.770217000000002"/>
    <n v="-104.972545"/>
    <x v="3"/>
    <s v="38th•Blake"/>
    <n v="236"/>
    <s v="Residential"/>
    <s v="Affordable"/>
    <s v="Rental"/>
    <m/>
    <n v="66"/>
    <m/>
    <m/>
    <m/>
    <m/>
    <m/>
    <n v="66"/>
    <m/>
    <m/>
    <m/>
    <m/>
    <m/>
    <m/>
    <m/>
    <n v="0"/>
    <m/>
    <m/>
  </r>
  <r>
    <n v="1563"/>
    <s v="3030 Welton Hostel"/>
    <m/>
    <m/>
    <x v="8"/>
    <m/>
    <x v="1"/>
    <s v="3030 Welton"/>
    <s v="Denver"/>
    <s v="CO"/>
    <n v="39.757927000000002"/>
    <n v="-104.973651"/>
    <x v="10"/>
    <s v="30th•Downing"/>
    <n v="57"/>
    <s v="Mixed Use"/>
    <s v="TBD"/>
    <m/>
    <m/>
    <m/>
    <m/>
    <m/>
    <m/>
    <m/>
    <m/>
    <n v="0"/>
    <m/>
    <m/>
    <m/>
    <m/>
    <m/>
    <m/>
    <m/>
    <n v="0"/>
    <m/>
    <m/>
  </r>
  <r>
    <n v="1589"/>
    <s v="Catbird Hotel"/>
    <m/>
    <m/>
    <x v="4"/>
    <m/>
    <x v="0"/>
    <s v="3770 Walnut St"/>
    <s v="Denver"/>
    <s v="CO"/>
    <n v="39.769638999999998"/>
    <n v="-104.972326"/>
    <x v="3"/>
    <s v="38th•Blake"/>
    <n v="236"/>
    <s v="Hotel"/>
    <s v="N/A"/>
    <m/>
    <m/>
    <m/>
    <m/>
    <m/>
    <m/>
    <m/>
    <m/>
    <n v="0"/>
    <m/>
    <m/>
    <m/>
    <s v="Hotel"/>
    <m/>
    <m/>
    <m/>
    <n v="0"/>
    <n v="165"/>
    <m/>
  </r>
  <r>
    <n v="1577"/>
    <s v="Best Western Vib"/>
    <m/>
    <m/>
    <x v="17"/>
    <m/>
    <x v="0"/>
    <s v="3560 Brighton Blvd"/>
    <s v="Denver"/>
    <s v="CO"/>
    <n v="39.770870000000002"/>
    <n v="-104.97765200000001"/>
    <x v="3"/>
    <s v="38th•Blake"/>
    <n v="236"/>
    <s v="Hotel"/>
    <s v="N/A"/>
    <m/>
    <m/>
    <m/>
    <m/>
    <m/>
    <m/>
    <m/>
    <m/>
    <n v="0"/>
    <m/>
    <m/>
    <m/>
    <m/>
    <m/>
    <m/>
    <m/>
    <n v="0"/>
    <n v="140"/>
    <m/>
  </r>
  <r>
    <n v="1566"/>
    <s v="Vina Apartments"/>
    <s v="48th &amp; Race - Phase I"/>
    <m/>
    <x v="17"/>
    <m/>
    <x v="0"/>
    <s v="48th Ave and Race St"/>
    <s v="Denver"/>
    <s v="CO"/>
    <n v="39.784222"/>
    <n v="-104.962906"/>
    <x v="12"/>
    <s v="National Western"/>
    <n v="251"/>
    <s v="Mixed Use"/>
    <s v="Affordable"/>
    <s v="Rental"/>
    <m/>
    <n v="150"/>
    <m/>
    <m/>
    <m/>
    <m/>
    <m/>
    <n v="150"/>
    <m/>
    <m/>
    <m/>
    <m/>
    <m/>
    <n v="6274"/>
    <n v="25545"/>
    <n v="31819"/>
    <m/>
    <m/>
  </r>
  <r>
    <n v="1696"/>
    <s v="Six on Sheridan"/>
    <m/>
    <m/>
    <x v="26"/>
    <m/>
    <x v="0"/>
    <s v="1330 Sheridan Blvd"/>
    <s v="Denver"/>
    <s v="CO"/>
    <n v="39.7374122368795"/>
    <n v="-105.052986845779"/>
    <x v="11"/>
    <s v="Sheridan"/>
    <n v="178"/>
    <s v="Residential"/>
    <s v="TBD"/>
    <s v="TBD"/>
    <s v="Townhomes"/>
    <m/>
    <m/>
    <n v="6"/>
    <m/>
    <m/>
    <m/>
    <n v="6"/>
    <m/>
    <m/>
    <m/>
    <m/>
    <m/>
    <m/>
    <m/>
    <n v="0"/>
    <m/>
    <m/>
  </r>
  <r>
    <n v="1568"/>
    <s v="SpringHill Suites Denver Tech Center"/>
    <m/>
    <m/>
    <x v="2"/>
    <m/>
    <x v="0"/>
    <s v="7900 Peakview Ave"/>
    <s v="Greenwood Village"/>
    <s v="CO"/>
    <n v="39.598103000000002"/>
    <n v="-104.896899"/>
    <x v="8"/>
    <s v="Arapahoe at Village Center"/>
    <n v="2"/>
    <s v="Hotel"/>
    <s v="N/A"/>
    <m/>
    <m/>
    <m/>
    <m/>
    <m/>
    <m/>
    <m/>
    <m/>
    <n v="0"/>
    <m/>
    <m/>
    <m/>
    <m/>
    <m/>
    <m/>
    <m/>
    <n v="0"/>
    <n v="88"/>
    <m/>
  </r>
  <r>
    <n v="1616"/>
    <s v="Alexan Evans Station"/>
    <s v="EMW Apartments"/>
    <m/>
    <x v="26"/>
    <m/>
    <x v="0"/>
    <s v="2121 Broadway"/>
    <s v="Denver"/>
    <s v="CO"/>
    <n v="39.677923999999997"/>
    <n v="-104.98796400000001"/>
    <x v="9"/>
    <s v="Evans"/>
    <n v="61"/>
    <s v="Mixed Use"/>
    <s v="Market Rate"/>
    <s v="Rental"/>
    <m/>
    <m/>
    <m/>
    <n v="367"/>
    <m/>
    <m/>
    <m/>
    <n v="367"/>
    <m/>
    <m/>
    <m/>
    <s v="Retail"/>
    <m/>
    <n v="6000"/>
    <m/>
    <n v="6000"/>
    <m/>
    <n v="397"/>
  </r>
  <r>
    <n v="1570"/>
    <s v="Lamar Station Crossing - Phase II"/>
    <m/>
    <m/>
    <x v="4"/>
    <m/>
    <x v="0"/>
    <s v="6150 W 13th Ave"/>
    <s v="Lakewood"/>
    <s v="CO"/>
    <n v="39.735774999999997"/>
    <n v="-105.064697"/>
    <x v="11"/>
    <s v="Lamar"/>
    <n v="210"/>
    <s v="Residential"/>
    <s v="Affordable"/>
    <s v="Rental"/>
    <m/>
    <n v="65"/>
    <m/>
    <m/>
    <m/>
    <m/>
    <m/>
    <n v="65"/>
    <m/>
    <m/>
    <m/>
    <m/>
    <m/>
    <m/>
    <m/>
    <n v="0"/>
    <m/>
    <m/>
  </r>
  <r>
    <n v="1571"/>
    <s v="Brickhouse at Lamar Station"/>
    <m/>
    <m/>
    <x v="4"/>
    <m/>
    <x v="0"/>
    <s v="6300 W 13th Ave"/>
    <s v="Lakewood"/>
    <s v="CO"/>
    <n v="39.736136999999999"/>
    <n v="-105.066427"/>
    <x v="11"/>
    <s v="Lamar"/>
    <n v="210"/>
    <s v="Residential"/>
    <s v="Market Rate"/>
    <s v="Rental"/>
    <m/>
    <m/>
    <m/>
    <n v="293"/>
    <m/>
    <m/>
    <m/>
    <n v="293"/>
    <m/>
    <m/>
    <m/>
    <m/>
    <m/>
    <m/>
    <m/>
    <n v="0"/>
    <m/>
    <m/>
  </r>
  <r>
    <n v="1572"/>
    <s v="Vue West"/>
    <s v="DTC Union Apartments"/>
    <s v="Belleview Station TOD Master Plan"/>
    <x v="4"/>
    <m/>
    <x v="0"/>
    <s v="4811 S Niagara St"/>
    <s v="Denver"/>
    <s v="CO"/>
    <n v="39.626854000000002"/>
    <n v="-104.909558"/>
    <x v="8"/>
    <s v="Belleview"/>
    <n v="125"/>
    <s v="Residential"/>
    <s v="Market Rate"/>
    <s v="Rental"/>
    <m/>
    <m/>
    <m/>
    <n v="392"/>
    <m/>
    <m/>
    <m/>
    <n v="392"/>
    <m/>
    <m/>
    <m/>
    <m/>
    <m/>
    <m/>
    <m/>
    <n v="0"/>
    <m/>
    <m/>
  </r>
  <r>
    <n v="1573"/>
    <s v="Grandview Station"/>
    <m/>
    <m/>
    <x v="17"/>
    <m/>
    <x v="0"/>
    <s v="7315 Grandview Ave"/>
    <s v="Arvada"/>
    <s v="CO"/>
    <n v="39.799697999999999"/>
    <n v="-105.07890399999999"/>
    <x v="6"/>
    <s v="Olde Town Arvada"/>
    <n v="34"/>
    <s v="Mixed Use"/>
    <s v="Market Rate"/>
    <s v="Condo"/>
    <m/>
    <m/>
    <m/>
    <m/>
    <n v="14"/>
    <m/>
    <m/>
    <n v="14"/>
    <m/>
    <m/>
    <m/>
    <s v="Retail"/>
    <m/>
    <n v="4000"/>
    <m/>
    <n v="4000"/>
    <m/>
    <m/>
  </r>
  <r>
    <n v="1574"/>
    <s v="Miller Street Townhomes"/>
    <m/>
    <m/>
    <x v="8"/>
    <m/>
    <x v="1"/>
    <s v="1445 Miller St"/>
    <s v="Lakewood"/>
    <s v="CO"/>
    <n v="39.738889999999998"/>
    <n v="-105.11511400000001"/>
    <x v="11"/>
    <s v="Oak"/>
    <n v="181"/>
    <s v="Residential"/>
    <s v="Market Rate"/>
    <s v="Rental"/>
    <s v="Townhomes"/>
    <m/>
    <m/>
    <n v="20"/>
    <m/>
    <m/>
    <m/>
    <n v="20"/>
    <m/>
    <m/>
    <m/>
    <m/>
    <m/>
    <m/>
    <m/>
    <n v="0"/>
    <m/>
    <m/>
  </r>
  <r>
    <n v="1576"/>
    <s v="The Cameron - Phase I"/>
    <m/>
    <m/>
    <x v="26"/>
    <m/>
    <x v="0"/>
    <s v="4545 E. Warren Ave"/>
    <s v="Denver"/>
    <s v="CO"/>
    <n v="39.677368000000001"/>
    <n v="-104.934155"/>
    <x v="8"/>
    <s v="Colorado"/>
    <n v="127"/>
    <s v="Residential"/>
    <s v="Mixed Income"/>
    <s v="Rental"/>
    <m/>
    <n v="36"/>
    <m/>
    <n v="325"/>
    <m/>
    <m/>
    <m/>
    <n v="361"/>
    <m/>
    <m/>
    <m/>
    <m/>
    <m/>
    <m/>
    <m/>
    <n v="0"/>
    <m/>
    <m/>
  </r>
  <r>
    <n v="1620"/>
    <s v="Talus Affordable Housing"/>
    <s v="Coventry Affordable Housing"/>
    <m/>
    <x v="26"/>
    <m/>
    <x v="0"/>
    <s v="10810 Rail Wy"/>
    <s v="Lone Tree"/>
    <s v="CO"/>
    <n v="39.520220000000002"/>
    <n v="-104.86323400000001"/>
    <x v="8"/>
    <s v="RidgeGate Parkway"/>
    <n v="250"/>
    <s v="Residential"/>
    <s v="Affordable"/>
    <s v="Rental"/>
    <m/>
    <n v="67"/>
    <m/>
    <m/>
    <m/>
    <m/>
    <m/>
    <n v="67"/>
    <m/>
    <m/>
    <m/>
    <m/>
    <m/>
    <m/>
    <m/>
    <n v="0"/>
    <m/>
    <n v="37"/>
  </r>
  <r>
    <n v="1646"/>
    <s v="Aston on Pearl"/>
    <s v="1230 S Pearl"/>
    <m/>
    <x v="26"/>
    <m/>
    <x v="0"/>
    <s v="1230 S Pearl St"/>
    <s v="Denver"/>
    <s v="CO"/>
    <n v="39.694166000000003"/>
    <n v="-104.980189"/>
    <x v="8"/>
    <s v="Louisiana•Pearl"/>
    <n v="128"/>
    <s v="Residential"/>
    <s v="Market Rate"/>
    <m/>
    <m/>
    <m/>
    <m/>
    <n v="73"/>
    <m/>
    <m/>
    <m/>
    <n v="73"/>
    <m/>
    <m/>
    <m/>
    <m/>
    <m/>
    <m/>
    <m/>
    <n v="0"/>
    <m/>
    <m/>
  </r>
  <r>
    <n v="1578"/>
    <s v="The Freemont Residences"/>
    <s v="Fitsimons Phase II"/>
    <m/>
    <x v="13"/>
    <m/>
    <x v="0"/>
    <s v="13021 E 21st Ave"/>
    <s v="Aurora"/>
    <s v="CO"/>
    <n v="39.748773"/>
    <n v="-104.835894"/>
    <x v="7"/>
    <s v="Fitzsimons"/>
    <n v="235"/>
    <s v="Residential"/>
    <s v="Market Rate"/>
    <m/>
    <m/>
    <m/>
    <m/>
    <n v="253"/>
    <m/>
    <m/>
    <m/>
    <n v="253"/>
    <m/>
    <m/>
    <m/>
    <m/>
    <m/>
    <m/>
    <m/>
    <n v="0"/>
    <m/>
    <m/>
  </r>
  <r>
    <n v="1579"/>
    <s v="The Ridge at Thornton Station"/>
    <m/>
    <m/>
    <x v="11"/>
    <m/>
    <x v="0"/>
    <s v="10101 Jackson Ct"/>
    <s v="Thornton"/>
    <s v="CO"/>
    <n v="39.881241000000003"/>
    <n v="-104.942491"/>
    <x v="12"/>
    <s v="Thornton•104th"/>
    <n v="254"/>
    <s v="Residential"/>
    <s v="Market Rate"/>
    <m/>
    <m/>
    <m/>
    <m/>
    <n v="280"/>
    <m/>
    <m/>
    <m/>
    <n v="280"/>
    <m/>
    <m/>
    <m/>
    <m/>
    <m/>
    <m/>
    <m/>
    <n v="0"/>
    <m/>
    <m/>
  </r>
  <r>
    <n v="1658"/>
    <s v="Crossing Pointe - Phase II"/>
    <m/>
    <m/>
    <x v="26"/>
    <m/>
    <x v="0"/>
    <s v="104th Ave and Colorado Blvd"/>
    <s v="Thornton"/>
    <s v="CO"/>
    <n v="39.883681000000003"/>
    <n v="-104.93829700000001"/>
    <x v="12"/>
    <s v="Thornton•104th"/>
    <n v="254"/>
    <s v="Residential"/>
    <s v="Affordable"/>
    <s v="Rental"/>
    <m/>
    <n v="142"/>
    <m/>
    <m/>
    <m/>
    <m/>
    <m/>
    <n v="142"/>
    <m/>
    <m/>
    <m/>
    <m/>
    <m/>
    <m/>
    <m/>
    <n v="0"/>
    <m/>
    <n v="236"/>
  </r>
  <r>
    <n v="1723"/>
    <s v="Mica Rino"/>
    <m/>
    <m/>
    <x v="19"/>
    <m/>
    <x v="1"/>
    <s v="4290 Brighton Blvd"/>
    <s v="Denver"/>
    <s v="CO"/>
    <n v="39.776692412628996"/>
    <n v="-104.969688235606"/>
    <x v="3"/>
    <s v="38th•Blake"/>
    <m/>
    <s v="Residential"/>
    <s v="Market Rate"/>
    <s v="Rental"/>
    <m/>
    <m/>
    <m/>
    <n v="397"/>
    <m/>
    <m/>
    <m/>
    <n v="397"/>
    <m/>
    <m/>
    <m/>
    <m/>
    <m/>
    <m/>
    <m/>
    <n v="0"/>
    <m/>
    <n v="392"/>
  </r>
  <r>
    <n v="1583"/>
    <s v="Stonebridge Office/Hotel"/>
    <m/>
    <m/>
    <x v="8"/>
    <m/>
    <x v="1"/>
    <s v="4885 S. Quebec St."/>
    <s v="Denver"/>
    <s v="CO"/>
    <n v="39.626018999999999"/>
    <n v="-104.90480700000001"/>
    <x v="8"/>
    <s v="Belleview"/>
    <n v="125"/>
    <s v="Commercial"/>
    <s v="N/A"/>
    <m/>
    <m/>
    <m/>
    <m/>
    <m/>
    <m/>
    <m/>
    <m/>
    <n v="0"/>
    <m/>
    <m/>
    <m/>
    <s v="Office"/>
    <n v="355419"/>
    <m/>
    <m/>
    <n v="355419"/>
    <n v="236"/>
    <m/>
  </r>
  <r>
    <n v="1584"/>
    <s v="Peakview Place"/>
    <m/>
    <m/>
    <x v="8"/>
    <m/>
    <x v="1"/>
    <s v="6363 Greenwood Plaza Blvd"/>
    <s v="Centennial"/>
    <s v="CO"/>
    <n v="39.601187000000003"/>
    <n v="-104.896092"/>
    <x v="8"/>
    <s v="Arapahoe at Village Center"/>
    <n v="2"/>
    <s v="Commercial"/>
    <s v="N/A"/>
    <m/>
    <m/>
    <m/>
    <m/>
    <m/>
    <m/>
    <m/>
    <m/>
    <n v="0"/>
    <m/>
    <m/>
    <m/>
    <s v="TBD"/>
    <m/>
    <m/>
    <m/>
    <n v="0"/>
    <m/>
    <m/>
  </r>
  <r>
    <n v="1586"/>
    <s v="Crossing Pointe North"/>
    <m/>
    <m/>
    <x v="2"/>
    <m/>
    <x v="0"/>
    <s v="4220 104th Ave"/>
    <s v="Thornton"/>
    <s v="CO"/>
    <n v="39.884103000000003"/>
    <n v="-104.93849899999999"/>
    <x v="12"/>
    <s v="Thornton•104th"/>
    <n v="254"/>
    <s v="Residential"/>
    <s v="Affordable, Senior"/>
    <s v="Rental"/>
    <m/>
    <n v="64"/>
    <m/>
    <m/>
    <m/>
    <m/>
    <m/>
    <n v="64"/>
    <m/>
    <m/>
    <m/>
    <m/>
    <m/>
    <m/>
    <m/>
    <n v="0"/>
    <m/>
    <m/>
  </r>
  <r>
    <n v="1587"/>
    <s v="Gates District at Broadway Station - Phase 1"/>
    <m/>
    <s v="Gates District at Broadway Station"/>
    <x v="8"/>
    <m/>
    <x v="1"/>
    <s v="950 S Bannock St"/>
    <s v="Denver"/>
    <s v="CO"/>
    <n v="39.697090000000003"/>
    <n v="-104.98849"/>
    <x v="0"/>
    <s v="I-25•Broadway"/>
    <n v="62"/>
    <s v="Mixed Use"/>
    <s v="Market Rate"/>
    <s v="Rental"/>
    <m/>
    <m/>
    <m/>
    <n v="290"/>
    <m/>
    <m/>
    <m/>
    <n v="290"/>
    <m/>
    <m/>
    <m/>
    <s v="Mixed: Office, Retail"/>
    <n v="170000"/>
    <n v="46000"/>
    <m/>
    <n v="216000"/>
    <m/>
    <m/>
  </r>
  <r>
    <n v="1588"/>
    <s v="Santa Fe Yards at Broadway Station"/>
    <m/>
    <m/>
    <x v="8"/>
    <m/>
    <x v="1"/>
    <s v="Sante Fe Dr and Ohio Ave"/>
    <s v="Denver"/>
    <s v="CO"/>
    <n v="39.702536000000002"/>
    <n v="-104.992752"/>
    <x v="0"/>
    <s v="I-25•Broadway"/>
    <n v="62"/>
    <s v="TBD"/>
    <s v="TBD"/>
    <m/>
    <m/>
    <m/>
    <m/>
    <m/>
    <m/>
    <m/>
    <m/>
    <n v="0"/>
    <m/>
    <m/>
    <m/>
    <s v="TBD"/>
    <m/>
    <m/>
    <m/>
    <n v="0"/>
    <m/>
    <m/>
  </r>
  <r>
    <n v="1610"/>
    <s v="Paradigm"/>
    <m/>
    <m/>
    <x v="19"/>
    <m/>
    <x v="1"/>
    <s v="3400 Walnut St"/>
    <s v="Denver"/>
    <s v="CO"/>
    <n v="39.766730000000003"/>
    <n v="-104.97590099999999"/>
    <x v="3"/>
    <s v="38th•Blake"/>
    <n v="236"/>
    <s v="Commercial"/>
    <s v="N/A"/>
    <m/>
    <m/>
    <m/>
    <m/>
    <m/>
    <m/>
    <m/>
    <m/>
    <n v="0"/>
    <m/>
    <m/>
    <m/>
    <s v="Office"/>
    <n v="188000"/>
    <n v="12000"/>
    <m/>
    <n v="200000"/>
    <m/>
    <m/>
  </r>
  <r>
    <n v="1590"/>
    <s v="Kenect"/>
    <m/>
    <m/>
    <x v="8"/>
    <m/>
    <x v="1"/>
    <s v="Lawrence St and 21st St"/>
    <s v="Denver"/>
    <s v="CO"/>
    <n v="39.753470999999998"/>
    <n v="-104.989723"/>
    <x v="10"/>
    <s v="20th•Welton"/>
    <n v="73"/>
    <s v="Mixed Use"/>
    <s v="Market Rate"/>
    <s v="Rental"/>
    <m/>
    <m/>
    <m/>
    <n v="434"/>
    <m/>
    <m/>
    <m/>
    <n v="434"/>
    <m/>
    <m/>
    <m/>
    <s v="Mixed"/>
    <m/>
    <m/>
    <m/>
    <n v="0"/>
    <m/>
    <m/>
  </r>
  <r>
    <n v="1461"/>
    <s v="The Dorsey"/>
    <s v="600 Park Ave"/>
    <m/>
    <x v="26"/>
    <m/>
    <x v="0"/>
    <s v="600 Park Ave"/>
    <s v="Denver"/>
    <s v="CO"/>
    <n v="39.751159999999999"/>
    <n v="-104.98300999999999"/>
    <x v="10"/>
    <s v="25th•Welton"/>
    <n v="74"/>
    <s v="Residential"/>
    <s v="Market Rate"/>
    <s v="Rental"/>
    <m/>
    <m/>
    <m/>
    <n v="230"/>
    <n v="0"/>
    <m/>
    <m/>
    <n v="230"/>
    <m/>
    <m/>
    <m/>
    <m/>
    <s v=""/>
    <s v=""/>
    <s v=""/>
    <n v="0"/>
    <s v=""/>
    <n v="217"/>
  </r>
  <r>
    <n v="1592"/>
    <s v="Charity House"/>
    <m/>
    <m/>
    <x v="8"/>
    <m/>
    <x v="1"/>
    <s v="Welton St and Downing St"/>
    <s v="Denver"/>
    <s v="CO"/>
    <n v="39.757694000000001"/>
    <n v="-104.9738"/>
    <x v="10"/>
    <s v="30th•Downing"/>
    <n v="57"/>
    <s v="Residential"/>
    <s v="Affordable"/>
    <s v="Rental"/>
    <m/>
    <n v="36"/>
    <m/>
    <m/>
    <m/>
    <m/>
    <m/>
    <n v="36"/>
    <m/>
    <m/>
    <m/>
    <m/>
    <m/>
    <m/>
    <m/>
    <n v="0"/>
    <m/>
    <m/>
  </r>
  <r>
    <n v="1593"/>
    <s v="West Side Lofts"/>
    <m/>
    <m/>
    <x v="8"/>
    <m/>
    <x v="1"/>
    <s v="1336-1340 Sheridan Blvd"/>
    <s v="Denver"/>
    <s v="CO"/>
    <n v="39.737226"/>
    <n v="-105.052902"/>
    <x v="11"/>
    <s v="Sheridan"/>
    <n v="178"/>
    <s v="Residential"/>
    <s v="Market Rate"/>
    <s v="Condo"/>
    <m/>
    <m/>
    <m/>
    <m/>
    <n v="10"/>
    <m/>
    <m/>
    <n v="10"/>
    <m/>
    <m/>
    <m/>
    <m/>
    <m/>
    <m/>
    <m/>
    <n v="0"/>
    <m/>
    <m/>
  </r>
  <r>
    <n v="1594"/>
    <s v="Benton Street Flats"/>
    <m/>
    <m/>
    <x v="17"/>
    <m/>
    <x v="0"/>
    <s v="1300 Benton St"/>
    <s v="Lakewood"/>
    <s v="CO"/>
    <n v="39.736930000000001"/>
    <n v="-105.05527499999999"/>
    <x v="11"/>
    <s v="Sheridan"/>
    <n v="178"/>
    <s v="Residential"/>
    <s v="Market Rate"/>
    <s v="Condo"/>
    <s v="Townhomes"/>
    <m/>
    <m/>
    <m/>
    <n v="22"/>
    <m/>
    <m/>
    <n v="22"/>
    <m/>
    <m/>
    <m/>
    <m/>
    <m/>
    <m/>
    <m/>
    <n v="0"/>
    <m/>
    <m/>
  </r>
  <r>
    <n v="1595"/>
    <s v="Eastlake Station North"/>
    <m/>
    <m/>
    <x v="8"/>
    <m/>
    <x v="1"/>
    <s v="126th Ave and Lafayette St"/>
    <s v="Thornton"/>
    <s v="CO"/>
    <n v="39.924416999999998"/>
    <n v="-104.966787"/>
    <x v="12"/>
    <s v="Eastlake•124th Ave"/>
    <n v="256"/>
    <s v="Residential"/>
    <s v="Market Rate"/>
    <s v="Condo"/>
    <s v="Townhomes"/>
    <m/>
    <m/>
    <m/>
    <n v="143"/>
    <m/>
    <m/>
    <n v="143"/>
    <m/>
    <m/>
    <m/>
    <m/>
    <m/>
    <m/>
    <m/>
    <n v="0"/>
    <m/>
    <m/>
  </r>
  <r>
    <n v="1596"/>
    <s v="Reve Boulder"/>
    <m/>
    <m/>
    <x v="4"/>
    <m/>
    <x v="0"/>
    <s v="3000 Pearl Pkwy`"/>
    <s v="Boulder"/>
    <s v="CO"/>
    <n v="40.022888000000002"/>
    <n v="-105.253079"/>
    <x v="5"/>
    <s v="Boulder Junction"/>
    <n v="213"/>
    <s v="Mixed Use"/>
    <s v="Market Rate"/>
    <s v="Rental"/>
    <m/>
    <m/>
    <m/>
    <n v="242"/>
    <m/>
    <m/>
    <m/>
    <n v="242"/>
    <m/>
    <m/>
    <m/>
    <s v="Mixed: Office, Retail"/>
    <n v="120000"/>
    <n v="24500"/>
    <m/>
    <n v="144500"/>
    <m/>
    <m/>
  </r>
  <r>
    <n v="1598"/>
    <s v="Palazzo Verdi II"/>
    <m/>
    <m/>
    <x v="8"/>
    <m/>
    <x v="1"/>
    <s v="Fiddlers Green Cir and Greenwood Plaza Blvd"/>
    <s v="Greenwood Village"/>
    <s v="CO"/>
    <n v="39.599218"/>
    <n v="-104.894119"/>
    <x v="8"/>
    <s v="Arapahoe at Village Center"/>
    <n v="2"/>
    <s v="Commercial"/>
    <s v="N/A"/>
    <m/>
    <m/>
    <m/>
    <m/>
    <m/>
    <m/>
    <m/>
    <m/>
    <n v="0"/>
    <m/>
    <m/>
    <m/>
    <s v="Office"/>
    <m/>
    <m/>
    <m/>
    <n v="0"/>
    <m/>
    <m/>
  </r>
  <r>
    <n v="1599"/>
    <s v="Fiddler's View"/>
    <m/>
    <m/>
    <x v="8"/>
    <m/>
    <x v="1"/>
    <s v="Fiddlers Green Cir and Greenwood Plaza Blvd"/>
    <s v="Greenwood Village"/>
    <s v="CO"/>
    <n v="39.601526"/>
    <n v="-104.893142"/>
    <x v="8"/>
    <s v="Arapahoe at Village Center"/>
    <n v="2"/>
    <s v="Commercial"/>
    <s v="N/A"/>
    <m/>
    <m/>
    <m/>
    <m/>
    <m/>
    <m/>
    <m/>
    <m/>
    <n v="0"/>
    <m/>
    <m/>
    <m/>
    <s v="Office"/>
    <m/>
    <m/>
    <m/>
    <n v="0"/>
    <m/>
    <m/>
  </r>
  <r>
    <n v="1600"/>
    <s v="Novus Apartments at Sky Ridge"/>
    <s v="Sky Ridge Station Apartments"/>
    <m/>
    <x v="17"/>
    <m/>
    <x v="0"/>
    <s v="9938 Trainstation Circle"/>
    <s v="Lone Tree"/>
    <s v="CO"/>
    <n v="39.532756999999997"/>
    <n v="-104.871793"/>
    <x v="8"/>
    <s v="Sky Ridge"/>
    <n v="248"/>
    <s v="Mixed Use"/>
    <s v="Market Rate"/>
    <s v="Rental"/>
    <m/>
    <m/>
    <m/>
    <n v="240"/>
    <m/>
    <m/>
    <m/>
    <n v="240"/>
    <m/>
    <m/>
    <m/>
    <s v="Retail"/>
    <m/>
    <n v="1500"/>
    <m/>
    <n v="1500"/>
    <m/>
    <m/>
  </r>
  <r>
    <n v="1601"/>
    <s v="Kiewit Office - Phase I"/>
    <m/>
    <m/>
    <x v="4"/>
    <m/>
    <x v="0"/>
    <s v="Trainstation Cir and Sky Ridge Ave"/>
    <s v="Lone Tree"/>
    <s v="CO"/>
    <n v="39.532429999999998"/>
    <n v="-104.869668"/>
    <x v="8"/>
    <s v="Sky Ridge"/>
    <n v="248"/>
    <s v="Commercial"/>
    <s v="N/A"/>
    <m/>
    <m/>
    <m/>
    <m/>
    <m/>
    <m/>
    <m/>
    <m/>
    <n v="0"/>
    <m/>
    <m/>
    <m/>
    <s v="Office"/>
    <n v="260000"/>
    <m/>
    <m/>
    <n v="260000"/>
    <m/>
    <m/>
  </r>
  <r>
    <n v="1602"/>
    <s v="Kiewit Office - Phase II"/>
    <m/>
    <m/>
    <x v="17"/>
    <m/>
    <x v="0"/>
    <s v="Trainstation Cir and Chatham Dr"/>
    <s v="Lone Tree"/>
    <s v="CO"/>
    <n v="39.533580000000001"/>
    <n v="-104.87061300000001"/>
    <x v="8"/>
    <s v="Sky Ridge"/>
    <n v="248"/>
    <s v="Commercial"/>
    <s v="N/A"/>
    <m/>
    <m/>
    <m/>
    <m/>
    <m/>
    <m/>
    <m/>
    <m/>
    <n v="0"/>
    <m/>
    <m/>
    <m/>
    <s v="Office"/>
    <n v="131000"/>
    <m/>
    <m/>
    <n v="131000"/>
    <m/>
    <m/>
  </r>
  <r>
    <n v="1603"/>
    <s v="South Platte Crossing - Phase II"/>
    <m/>
    <m/>
    <x v="8"/>
    <m/>
    <x v="1"/>
    <s v="7190 Colorado Blvd"/>
    <s v="Commerce City"/>
    <s v="CO"/>
    <n v="39.825986"/>
    <n v="-104.939149"/>
    <x v="12"/>
    <s v="Commerce City•72nd Ave"/>
    <n v="252"/>
    <s v="Residential"/>
    <s v="Affordable"/>
    <s v="Rental"/>
    <m/>
    <n v="60"/>
    <m/>
    <m/>
    <m/>
    <m/>
    <m/>
    <n v="60"/>
    <m/>
    <m/>
    <m/>
    <m/>
    <m/>
    <m/>
    <m/>
    <n v="0"/>
    <m/>
    <n v="40"/>
  </r>
  <r>
    <n v="1604"/>
    <s v="Caley Ponds Townhomes"/>
    <m/>
    <m/>
    <x v="11"/>
    <m/>
    <x v="0"/>
    <s v="9000 E Caley Way"/>
    <s v="Greenwood Village"/>
    <s v="CO"/>
    <n v="39.600811"/>
    <n v="-104.88427299999999"/>
    <x v="8"/>
    <s v="Arapahoe at Village Center"/>
    <n v="2"/>
    <s v="Residential"/>
    <s v="Market Rate"/>
    <s v="Condo"/>
    <s v="Townhomes"/>
    <m/>
    <m/>
    <m/>
    <n v="58"/>
    <m/>
    <m/>
    <n v="58"/>
    <m/>
    <m/>
    <m/>
    <m/>
    <m/>
    <m/>
    <m/>
    <n v="0"/>
    <m/>
    <m/>
  </r>
  <r>
    <n v="1605"/>
    <s v="Westminster TOD"/>
    <m/>
    <m/>
    <x v="8"/>
    <m/>
    <x v="1"/>
    <s v="Westminster Station Dr and Hooker St"/>
    <s v="Westminster"/>
    <s v="CO"/>
    <n v="39.823027000000003"/>
    <n v="-105.02795999999999"/>
    <x v="4"/>
    <s v="Westminster"/>
    <n v="228"/>
    <s v="Mixed Use"/>
    <s v="Market Rate"/>
    <s v="Rental"/>
    <m/>
    <m/>
    <m/>
    <n v="147"/>
    <m/>
    <m/>
    <m/>
    <n v="147"/>
    <m/>
    <m/>
    <m/>
    <s v="Retail"/>
    <m/>
    <m/>
    <m/>
    <n v="0"/>
    <m/>
    <m/>
  </r>
  <r>
    <n v="1606"/>
    <s v="48 Race - Phase II+"/>
    <m/>
    <m/>
    <x v="8"/>
    <m/>
    <x v="1"/>
    <s v="48th Ave and Race St"/>
    <s v="Denver"/>
    <s v="CO"/>
    <n v="39.784441000000001"/>
    <n v="-104.96295499999999"/>
    <x v="12"/>
    <s v="National Western"/>
    <n v="251"/>
    <s v="Mixed Use"/>
    <s v="Affordable"/>
    <m/>
    <m/>
    <m/>
    <m/>
    <m/>
    <m/>
    <m/>
    <m/>
    <n v="0"/>
    <m/>
    <m/>
    <m/>
    <m/>
    <m/>
    <m/>
    <m/>
    <n v="0"/>
    <m/>
    <m/>
  </r>
  <r>
    <n v="1591"/>
    <s v="X Denver 2"/>
    <s v="X Denver 3"/>
    <m/>
    <x v="26"/>
    <m/>
    <x v="0"/>
    <s v="2130 Arapahoe Street"/>
    <s v="Denver"/>
    <s v="CO"/>
    <n v="39.752574000000003"/>
    <n v="-104.98908299999999"/>
    <x v="10"/>
    <s v="20th•Welton"/>
    <n v="73"/>
    <s v="Mixed Use"/>
    <s v="Market Rate"/>
    <s v="Rental"/>
    <m/>
    <m/>
    <m/>
    <n v="351"/>
    <m/>
    <m/>
    <m/>
    <n v="351"/>
    <m/>
    <m/>
    <m/>
    <s v="Mixed: Office, Retail"/>
    <n v="21898"/>
    <n v="6181"/>
    <m/>
    <n v="28079"/>
    <m/>
    <n v="74"/>
  </r>
  <r>
    <n v="1617"/>
    <s v="Wynkoop Street"/>
    <s v="Vert Lofts"/>
    <m/>
    <x v="19"/>
    <m/>
    <x v="1"/>
    <s v="3541 Wynkoop St"/>
    <s v="Denver"/>
    <s v="CO"/>
    <n v="39.770549000000003"/>
    <n v="-104.97729"/>
    <x v="3"/>
    <s v="38th•Blake"/>
    <n v="236"/>
    <s v="Residential"/>
    <s v="Mixed Income"/>
    <s v="Rental"/>
    <m/>
    <n v="17"/>
    <m/>
    <n v="158"/>
    <m/>
    <m/>
    <m/>
    <n v="175"/>
    <m/>
    <m/>
    <m/>
    <s v="Retail"/>
    <m/>
    <m/>
    <m/>
    <n v="0"/>
    <m/>
    <m/>
  </r>
  <r>
    <n v="1630"/>
    <s v="37th/Downing Apartments"/>
    <m/>
    <m/>
    <x v="19"/>
    <m/>
    <x v="1"/>
    <s v="3700 Downing St"/>
    <s v="Denver"/>
    <s v="CO"/>
    <n v="39.768585999999999"/>
    <n v="-104.973001"/>
    <x v="3"/>
    <s v="38th•Blake"/>
    <n v="236"/>
    <s v="Mixed Use"/>
    <s v="Market Rate"/>
    <s v="Rental"/>
    <m/>
    <m/>
    <m/>
    <n v="196"/>
    <m/>
    <m/>
    <m/>
    <n v="196"/>
    <m/>
    <m/>
    <m/>
    <s v="Retail"/>
    <m/>
    <n v="6000"/>
    <m/>
    <n v="6000"/>
    <m/>
    <n v="152"/>
  </r>
  <r>
    <n v="1611"/>
    <s v="Alta Mile High"/>
    <m/>
    <m/>
    <x v="28"/>
    <m/>
    <x v="1"/>
    <s v="1450 Morrison Road"/>
    <s v="Denver"/>
    <s v="CO"/>
    <n v="39.737102999999998"/>
    <n v="-105.02101399999999"/>
    <x v="11"/>
    <s v="Decatur•Federal"/>
    <n v="175"/>
    <s v="Residential"/>
    <s v="Market Rate"/>
    <s v="Rental"/>
    <m/>
    <m/>
    <m/>
    <n v="216"/>
    <m/>
    <m/>
    <m/>
    <n v="216"/>
    <m/>
    <m/>
    <m/>
    <m/>
    <m/>
    <m/>
    <m/>
    <n v="0"/>
    <m/>
    <n v="199"/>
  </r>
  <r>
    <n v="1612"/>
    <s v="Kimpton Denver Tech Center"/>
    <m/>
    <s v="Belleview Station TOD Master Plan"/>
    <x v="19"/>
    <m/>
    <x v="1"/>
    <s v="Chenango Ave and Olive St"/>
    <s v="Denver"/>
    <s v="CO"/>
    <n v="39.625870999999997"/>
    <n v="-104.905846"/>
    <x v="8"/>
    <s v="Belleview"/>
    <n v="125"/>
    <s v="Mixed Use"/>
    <s v="N/A"/>
    <m/>
    <m/>
    <m/>
    <m/>
    <m/>
    <m/>
    <m/>
    <m/>
    <n v="0"/>
    <m/>
    <m/>
    <m/>
    <s v="Mixed"/>
    <m/>
    <m/>
    <m/>
    <n v="0"/>
    <n v="190"/>
    <m/>
  </r>
  <r>
    <n v="1613"/>
    <s v="Ava Rino"/>
    <m/>
    <m/>
    <x v="4"/>
    <m/>
    <x v="0"/>
    <s v="1185 26th St"/>
    <s v="Denver"/>
    <s v="CO"/>
    <n v="39.758023000000001"/>
    <n v="-104.98348"/>
    <x v="10"/>
    <s v="27th•Welton"/>
    <n v="75"/>
    <s v="Residential"/>
    <s v="Market Rate"/>
    <s v="Rental"/>
    <m/>
    <m/>
    <m/>
    <n v="246"/>
    <m/>
    <m/>
    <m/>
    <n v="246"/>
    <m/>
    <m/>
    <m/>
    <m/>
    <m/>
    <m/>
    <m/>
    <n v="0"/>
    <m/>
    <m/>
  </r>
  <r>
    <n v="1614"/>
    <s v="Traverse Apartments Lakewood"/>
    <m/>
    <m/>
    <x v="17"/>
    <m/>
    <x v="0"/>
    <s v="5495 W 10th Ave"/>
    <s v="Lakewood"/>
    <s v="CO"/>
    <n v="39.733676000000003"/>
    <n v="-105.05623199999999"/>
    <x v="11"/>
    <s v="Sheridan"/>
    <n v="178"/>
    <s v="Residential"/>
    <s v="Market Rate"/>
    <s v="Rental"/>
    <m/>
    <m/>
    <m/>
    <n v="281"/>
    <m/>
    <m/>
    <m/>
    <n v="281"/>
    <m/>
    <m/>
    <m/>
    <m/>
    <m/>
    <m/>
    <m/>
    <n v="0"/>
    <m/>
    <n v="361"/>
  </r>
  <r>
    <n v="1615"/>
    <s v="Quin"/>
    <m/>
    <m/>
    <x v="17"/>
    <m/>
    <x v="0"/>
    <s v="1010 Santa Fe Dr"/>
    <s v="Denver"/>
    <s v="CO"/>
    <n v="39.732382999999999"/>
    <n v="-104.998344"/>
    <x v="0"/>
    <s v="10th•Osage"/>
    <n v="66"/>
    <s v="Residential"/>
    <s v="Market Rate"/>
    <s v="Rental"/>
    <m/>
    <m/>
    <m/>
    <n v="207"/>
    <m/>
    <m/>
    <m/>
    <n v="207"/>
    <m/>
    <m/>
    <m/>
    <m/>
    <m/>
    <m/>
    <m/>
    <n v="0"/>
    <m/>
    <m/>
  </r>
  <r>
    <n v="1558"/>
    <s v="The Parallel"/>
    <m/>
    <m/>
    <x v="26"/>
    <m/>
    <x v="0"/>
    <s v="1901 Ridge Rd"/>
    <s v="Wheat Ridge"/>
    <s v="CO"/>
    <n v="39.789257999999997"/>
    <n v="-105.131451"/>
    <x v="6"/>
    <s v="Wheat Ridge•Ward"/>
    <n v="222"/>
    <s v="Residential"/>
    <s v="Market Rate"/>
    <s v="Rental"/>
    <m/>
    <m/>
    <m/>
    <n v="280"/>
    <m/>
    <m/>
    <m/>
    <n v="280"/>
    <m/>
    <m/>
    <m/>
    <m/>
    <m/>
    <m/>
    <m/>
    <n v="0"/>
    <m/>
    <m/>
  </r>
  <r>
    <n v="1655"/>
    <s v="One River North"/>
    <m/>
    <m/>
    <x v="19"/>
    <m/>
    <x v="1"/>
    <s v="40th St and Blake St"/>
    <s v="Denver"/>
    <s v="CO"/>
    <n v="39.772235000000002"/>
    <n v="-104.970658"/>
    <x v="3"/>
    <s v="38th•Blake"/>
    <n v="236"/>
    <s v="Residential"/>
    <s v="Market Rate"/>
    <s v="Rental"/>
    <m/>
    <m/>
    <m/>
    <n v="193"/>
    <m/>
    <m/>
    <m/>
    <n v="193"/>
    <m/>
    <m/>
    <m/>
    <m/>
    <m/>
    <m/>
    <m/>
    <n v="0"/>
    <m/>
    <m/>
  </r>
  <r>
    <n v="1618"/>
    <s v="Hanover Evans Station"/>
    <m/>
    <m/>
    <x v="17"/>
    <m/>
    <x v="0"/>
    <s v="1933 S Acoma St"/>
    <s v="Denver"/>
    <s v="CO"/>
    <n v="39.681721000000003"/>
    <n v="-104.98918500000001"/>
    <x v="9"/>
    <s v="Evans"/>
    <n v="61"/>
    <s v="Residential"/>
    <s v="Market Rate"/>
    <s v="Rental"/>
    <m/>
    <m/>
    <m/>
    <n v="278"/>
    <m/>
    <m/>
    <m/>
    <n v="278"/>
    <m/>
    <m/>
    <m/>
    <m/>
    <m/>
    <m/>
    <m/>
    <n v="0"/>
    <m/>
    <m/>
  </r>
  <r>
    <n v="1619"/>
    <s v="RidgeGate Station Apartments"/>
    <m/>
    <m/>
    <x v="19"/>
    <m/>
    <x v="1"/>
    <s v="Havana St and RidgeGate Pkwy"/>
    <s v="Lone Tree"/>
    <s v="CO"/>
    <n v="39.522156000000003"/>
    <n v="-104.863178"/>
    <x v="8"/>
    <s v="RidgeGate Parkway"/>
    <n v="250"/>
    <s v="Residential"/>
    <s v="Market Rate"/>
    <s v="Rental"/>
    <m/>
    <m/>
    <m/>
    <n v="540"/>
    <m/>
    <m/>
    <m/>
    <n v="540"/>
    <m/>
    <m/>
    <m/>
    <m/>
    <m/>
    <m/>
    <m/>
    <n v="0"/>
    <m/>
    <m/>
  </r>
  <r>
    <n v="1623"/>
    <s v="Polaris"/>
    <s v="Wadsworth Station Apartments - Phase I"/>
    <m/>
    <x v="26"/>
    <m/>
    <x v="0"/>
    <s v="11516 Wadsworth Blvd"/>
    <s v="Broomfield"/>
    <s v="CO"/>
    <n v="39.904995941929897"/>
    <n v="-105.07975300509899"/>
    <x v="5"/>
    <s v="US 36•Broomfield"/>
    <n v="161"/>
    <s v="Residential"/>
    <s v="Market Rate"/>
    <s v="Rental"/>
    <m/>
    <m/>
    <m/>
    <n v="276"/>
    <m/>
    <m/>
    <m/>
    <n v="276"/>
    <m/>
    <m/>
    <e v="#REF!"/>
    <m/>
    <m/>
    <m/>
    <m/>
    <n v="0"/>
    <m/>
    <n v="497"/>
  </r>
  <r>
    <n v="1622"/>
    <s v="Thrive Townhomes"/>
    <m/>
    <s v="Arista Broomfield"/>
    <x v="4"/>
    <m/>
    <x v="0"/>
    <s v="Uptown Ave and Parkland St (NE)"/>
    <s v="Broomfield"/>
    <s v="CO"/>
    <n v="39.904276000000003"/>
    <n v="-105.090022"/>
    <x v="5"/>
    <s v="US 36•Broomfield"/>
    <n v="161"/>
    <s v="Residential"/>
    <s v="Market Rate"/>
    <s v="Owner"/>
    <s v="Townhomes"/>
    <m/>
    <m/>
    <m/>
    <n v="34"/>
    <m/>
    <m/>
    <n v="34"/>
    <m/>
    <m/>
    <m/>
    <m/>
    <m/>
    <m/>
    <m/>
    <n v="0"/>
    <m/>
    <n v="91"/>
  </r>
  <r>
    <n v="1624"/>
    <s v="Polaris Income Aligned"/>
    <s v="Wadsworth Station Lot 1"/>
    <m/>
    <x v="26"/>
    <m/>
    <x v="0"/>
    <s v="Wadsworth Blvd and W 116th Ave"/>
    <s v="Broomfield"/>
    <s v="CO"/>
    <n v="39.906636136804003"/>
    <n v="-105.08011838957501"/>
    <x v="5"/>
    <s v="US 36•Broomfield"/>
    <n v="161"/>
    <s v="Residential"/>
    <s v="Market Rate"/>
    <s v="Rental"/>
    <m/>
    <m/>
    <m/>
    <n v="76"/>
    <m/>
    <m/>
    <m/>
    <n v="76"/>
    <m/>
    <m/>
    <m/>
    <m/>
    <m/>
    <m/>
    <m/>
    <n v="0"/>
    <m/>
    <n v="105"/>
  </r>
  <r>
    <n v="1638"/>
    <s v="S'park Meredith House"/>
    <m/>
    <s v="S'park"/>
    <x v="26"/>
    <m/>
    <x v="0"/>
    <s v="3304 Meredith St"/>
    <s v="Boulder"/>
    <s v="CO"/>
    <n v="40.028583510775498"/>
    <n v="-105.250781291145"/>
    <x v="5"/>
    <s v="Boulder Junction"/>
    <n v="213"/>
    <s v="TBD"/>
    <s v="TBD"/>
    <m/>
    <m/>
    <m/>
    <m/>
    <m/>
    <m/>
    <m/>
    <m/>
    <n v="0"/>
    <m/>
    <m/>
    <m/>
    <s v="TBD"/>
    <m/>
    <m/>
    <m/>
    <n v="0"/>
    <m/>
    <m/>
  </r>
  <r>
    <n v="1626"/>
    <s v="Atlantis Apartments - Phase II"/>
    <m/>
    <m/>
    <x v="17"/>
    <m/>
    <x v="0"/>
    <s v="420 W Cedar Ave"/>
    <s v="Denver"/>
    <s v="CO"/>
    <n v="39.712651000000001"/>
    <n v="-104.993442"/>
    <x v="0"/>
    <s v="Alameda"/>
    <n v="1"/>
    <s v="Residential"/>
    <s v="Affordable"/>
    <s v="Rental"/>
    <m/>
    <n v="84"/>
    <m/>
    <m/>
    <m/>
    <m/>
    <m/>
    <n v="84"/>
    <m/>
    <m/>
    <m/>
    <m/>
    <m/>
    <m/>
    <m/>
    <n v="0"/>
    <m/>
    <m/>
  </r>
  <r>
    <n v="1627"/>
    <s v="Eastlake Station South - Phase I"/>
    <s v="Huffy Business Park L2"/>
    <m/>
    <x v="8"/>
    <m/>
    <x v="1"/>
    <s v="Eastlake Ave and Claude Ct"/>
    <s v="Thornton"/>
    <s v="CO"/>
    <n v="39.923865999999997"/>
    <n v="-104.965754"/>
    <x v="12"/>
    <s v="Eastlake•124th Ave"/>
    <n v="256"/>
    <s v="Residential"/>
    <s v="Market Rate"/>
    <s v="Rental"/>
    <s v="Townhomes"/>
    <m/>
    <m/>
    <n v="364"/>
    <m/>
    <m/>
    <m/>
    <n v="364"/>
    <m/>
    <n v="10"/>
    <m/>
    <s v="N/A"/>
    <m/>
    <m/>
    <m/>
    <n v="0"/>
    <m/>
    <m/>
  </r>
  <r>
    <n v="1628"/>
    <s v="TBD - Wadsworth/13th Ave Apartments"/>
    <s v="1288 Wadsworth"/>
    <m/>
    <x v="8"/>
    <m/>
    <x v="1"/>
    <s v="1288 Wadsworth"/>
    <s v="Lakewood"/>
    <s v="CO"/>
    <n v="39.736303999999997"/>
    <n v="-105.08066700000001"/>
    <x v="11"/>
    <s v="Lakewood•Wadsworth"/>
    <n v="179"/>
    <s v="Mixed Use"/>
    <s v="Market Rate"/>
    <s v="Rental"/>
    <m/>
    <m/>
    <m/>
    <n v="151"/>
    <m/>
    <m/>
    <m/>
    <n v="151"/>
    <m/>
    <m/>
    <m/>
    <s v="Retail"/>
    <m/>
    <n v="1500"/>
    <m/>
    <n v="1500"/>
    <m/>
    <m/>
  </r>
  <r>
    <n v="1629"/>
    <s v="Kalaco Apartments"/>
    <m/>
    <m/>
    <x v="19"/>
    <m/>
    <x v="1"/>
    <s v="1010 W Colfax Ave"/>
    <s v="Denver"/>
    <s v="CO"/>
    <n v="39.739697"/>
    <n v="-105.000771"/>
    <x v="0"/>
    <s v="Colfax at Auraria"/>
    <n v="58"/>
    <s v="Mixed Use"/>
    <s v="Mixed Income"/>
    <s v="Rental"/>
    <m/>
    <n v="28"/>
    <m/>
    <n v="252"/>
    <m/>
    <m/>
    <m/>
    <n v="280"/>
    <m/>
    <m/>
    <m/>
    <s v="Retail"/>
    <m/>
    <n v="9800"/>
    <m/>
    <n v="9800"/>
    <m/>
    <m/>
  </r>
  <r>
    <n v="1680"/>
    <s v="The Cambria"/>
    <m/>
    <m/>
    <x v="19"/>
    <m/>
    <x v="1"/>
    <s v="3601 Brighton Blvd"/>
    <s v="Denver"/>
    <s v="CO"/>
    <n v="39.771660314272701"/>
    <n v="-104.97767380011901"/>
    <x v="3"/>
    <s v="38th•Blake"/>
    <n v="236"/>
    <s v="Hotel"/>
    <s v="N/A"/>
    <m/>
    <m/>
    <m/>
    <m/>
    <m/>
    <m/>
    <m/>
    <m/>
    <n v="0"/>
    <m/>
    <n v="0.43"/>
    <m/>
    <s v="N/A"/>
    <m/>
    <m/>
    <m/>
    <n v="0"/>
    <n v="153"/>
    <m/>
  </r>
  <r>
    <n v="1631"/>
    <s v="S'park West"/>
    <m/>
    <s v="S'park"/>
    <x v="12"/>
    <m/>
    <x v="0"/>
    <s v="Bluff St and 33rd St"/>
    <s v="Boulder"/>
    <s v="CO"/>
    <n v="40.027850999999998"/>
    <n v="-105.251424"/>
    <x v="5"/>
    <s v="Boulder Junction"/>
    <n v="213"/>
    <s v="Residential"/>
    <s v="Affordable"/>
    <s v="Rental"/>
    <s v="Townhomes"/>
    <n v="45"/>
    <m/>
    <m/>
    <m/>
    <m/>
    <m/>
    <n v="45"/>
    <m/>
    <m/>
    <m/>
    <m/>
    <m/>
    <m/>
    <m/>
    <n v="0"/>
    <m/>
    <m/>
  </r>
  <r>
    <n v="1632"/>
    <s v="S'park 24"/>
    <m/>
    <s v="S'park"/>
    <x v="13"/>
    <m/>
    <x v="0"/>
    <s v="Bluff St and 32nd St"/>
    <s v="Boulder"/>
    <s v="CO"/>
    <n v="40.027909000000001"/>
    <n v="-105.252143"/>
    <x v="5"/>
    <s v="Boulder Junction"/>
    <n v="213"/>
    <s v="Residential"/>
    <s v="Market Rate"/>
    <s v="Owner"/>
    <s v="Townhomes"/>
    <m/>
    <m/>
    <m/>
    <n v="24"/>
    <m/>
    <m/>
    <n v="24"/>
    <m/>
    <m/>
    <m/>
    <m/>
    <m/>
    <m/>
    <m/>
    <n v="0"/>
    <m/>
    <m/>
  </r>
  <r>
    <n v="1633"/>
    <s v="S'park Ciclo"/>
    <m/>
    <s v="S'park"/>
    <x v="13"/>
    <m/>
    <x v="0"/>
    <s v="3390 Valmont Rd"/>
    <s v="Boulder"/>
    <s v="CO"/>
    <n v="40.028503000000001"/>
    <n v="-105.25005400000001"/>
    <x v="5"/>
    <s v="Boulder Junction"/>
    <n v="213"/>
    <s v="Mixed Use"/>
    <s v="Affordable"/>
    <s v="Rental"/>
    <m/>
    <n v="38"/>
    <m/>
    <m/>
    <m/>
    <m/>
    <m/>
    <n v="38"/>
    <m/>
    <m/>
    <m/>
    <s v="Retail"/>
    <m/>
    <n v="11500"/>
    <m/>
    <n v="11500"/>
    <m/>
    <m/>
  </r>
  <r>
    <n v="1634"/>
    <s v="S'park Timber"/>
    <m/>
    <s v="S'park"/>
    <x v="13"/>
    <m/>
    <x v="0"/>
    <s v="3303 Bluff St"/>
    <s v="Boulder"/>
    <s v="CO"/>
    <n v="40.027991"/>
    <n v="-105.25044"/>
    <x v="5"/>
    <s v="Boulder Junction"/>
    <n v="213"/>
    <s v="Mixed Use"/>
    <s v="Market Rate"/>
    <s v="Rental"/>
    <m/>
    <m/>
    <m/>
    <n v="129"/>
    <m/>
    <m/>
    <m/>
    <n v="129"/>
    <m/>
    <m/>
    <m/>
    <s v="Retail"/>
    <m/>
    <n v="3000"/>
    <m/>
    <n v="3000"/>
    <m/>
    <m/>
  </r>
  <r>
    <n v="1635"/>
    <s v="S'park Market"/>
    <m/>
    <s v="S'park"/>
    <x v="2"/>
    <m/>
    <x v="0"/>
    <s v="3400 Valmont Rd"/>
    <s v="Boulder"/>
    <s v="CO"/>
    <n v="40.028745000000001"/>
    <n v="-105.24909599999999"/>
    <x v="5"/>
    <s v="Boulder Junction"/>
    <n v="213"/>
    <s v="Commercial"/>
    <s v="N/A"/>
    <m/>
    <m/>
    <m/>
    <m/>
    <m/>
    <m/>
    <m/>
    <m/>
    <n v="0"/>
    <m/>
    <m/>
    <m/>
    <s v="Mixed: Office, Retail"/>
    <n v="30000"/>
    <n v="4000"/>
    <m/>
    <n v="34000"/>
    <m/>
    <m/>
  </r>
  <r>
    <n v="1636"/>
    <s v="S'park Railyards"/>
    <m/>
    <s v="S'park"/>
    <x v="4"/>
    <m/>
    <x v="0"/>
    <s v="Bluff St and 33rd St"/>
    <s v="Boulder"/>
    <s v="CO"/>
    <n v="40.028033000000001"/>
    <n v="-105.249326"/>
    <x v="5"/>
    <s v="Boulder Junction"/>
    <n v="213"/>
    <s v="Commercial"/>
    <s v="N/A"/>
    <m/>
    <m/>
    <m/>
    <m/>
    <m/>
    <m/>
    <m/>
    <m/>
    <n v="0"/>
    <m/>
    <m/>
    <m/>
    <s v="Mixed: Office, Retail"/>
    <n v="50000"/>
    <n v="13000"/>
    <m/>
    <n v="63000"/>
    <m/>
    <m/>
  </r>
  <r>
    <n v="1637"/>
    <s v="Platform at S'park "/>
    <m/>
    <s v="S'park"/>
    <x v="19"/>
    <m/>
    <x v="1"/>
    <s v=" 3350 Bluff Street"/>
    <s v="Boulder"/>
    <s v="CO"/>
    <n v="40.027133999999997"/>
    <n v="-105.25048099999999"/>
    <x v="5"/>
    <s v="Boulder Junction"/>
    <n v="213"/>
    <s v="Mixed Use"/>
    <s v="Market Rate"/>
    <s v="Rental"/>
    <m/>
    <m/>
    <m/>
    <n v="86"/>
    <m/>
    <m/>
    <m/>
    <n v="86"/>
    <m/>
    <m/>
    <m/>
    <s v="Retail"/>
    <m/>
    <m/>
    <m/>
    <n v="0"/>
    <m/>
    <m/>
  </r>
  <r>
    <n v="1668"/>
    <s v="Boulder Commons - Pearl"/>
    <s v="30 + Pearl - Quadrant 1A"/>
    <s v="30Pearl"/>
    <x v="26"/>
    <m/>
    <x v="0"/>
    <s v="2255 31ST ST"/>
    <s v="Boulder"/>
    <s v="CO"/>
    <n v="40.024039000000002"/>
    <n v="-105.25323899999999"/>
    <x v="5"/>
    <s v="Boulder Junction"/>
    <n v="213"/>
    <s v="Mixed Use"/>
    <s v="Market Rate"/>
    <m/>
    <m/>
    <m/>
    <m/>
    <n v="20"/>
    <m/>
    <m/>
    <m/>
    <n v="20"/>
    <m/>
    <m/>
    <m/>
    <s v="Office"/>
    <n v="8242"/>
    <m/>
    <m/>
    <n v="8242"/>
    <m/>
    <m/>
  </r>
  <r>
    <n v="1639"/>
    <s v="Vectra Bank HQ"/>
    <m/>
    <s v="Belleview Station TOD Master Plan"/>
    <x v="17"/>
    <m/>
    <x v="0"/>
    <s v="7222 E Layton Ave"/>
    <s v="Denver"/>
    <s v="CO"/>
    <n v="39.627423511738201"/>
    <n v="-104.90505660167899"/>
    <x v="8"/>
    <s v="Belleview"/>
    <n v="125"/>
    <s v="Commercial"/>
    <s v="N/A"/>
    <m/>
    <m/>
    <m/>
    <m/>
    <m/>
    <m/>
    <m/>
    <m/>
    <n v="0"/>
    <m/>
    <m/>
    <m/>
    <s v="Mixed: Office, Retail"/>
    <n v="127000"/>
    <n v="8880"/>
    <m/>
    <n v="135880"/>
    <m/>
    <m/>
  </r>
  <r>
    <n v="1640"/>
    <s v="Clear Creek Transit Village"/>
    <m/>
    <m/>
    <x v="8"/>
    <m/>
    <x v="1"/>
    <s v="5901 Federal Blvd"/>
    <s v="Adams County"/>
    <s v="CO"/>
    <n v="39.806260999999999"/>
    <n v="-105.027432"/>
    <x v="6"/>
    <s v="Clear Creek•Federal"/>
    <n v="225"/>
    <s v="Mixed Use"/>
    <s v="Market Rate"/>
    <s v="Rental"/>
    <s v="Townhomes"/>
    <m/>
    <m/>
    <m/>
    <m/>
    <m/>
    <m/>
    <n v="0"/>
    <m/>
    <m/>
    <m/>
    <m/>
    <m/>
    <m/>
    <m/>
    <n v="0"/>
    <m/>
    <m/>
  </r>
  <r>
    <n v="1641"/>
    <s v="Charles Schwab Phase II"/>
    <m/>
    <m/>
    <x v="2"/>
    <m/>
    <x v="0"/>
    <s v="9899 Schwab Way"/>
    <s v="Lone Tree"/>
    <s v="CO"/>
    <n v="39.532474000000001"/>
    <n v="-104.873182"/>
    <x v="8"/>
    <s v="Sky Ridge"/>
    <n v="248"/>
    <s v="Commercial"/>
    <s v="N/A"/>
    <s v=""/>
    <m/>
    <m/>
    <m/>
    <m/>
    <m/>
    <m/>
    <m/>
    <n v="0"/>
    <m/>
    <m/>
    <m/>
    <s v="Retail"/>
    <m/>
    <n v="45000"/>
    <s v=""/>
    <n v="45000"/>
    <s v=""/>
    <m/>
  </r>
  <r>
    <n v="1642"/>
    <s v="Fitzsimons Village"/>
    <m/>
    <m/>
    <x v="8"/>
    <m/>
    <x v="1"/>
    <s v="14th Pl and Uvalda St"/>
    <s v="Aurora"/>
    <s v="CO"/>
    <n v="39.738582999999998"/>
    <n v="-104.835768"/>
    <x v="7"/>
    <s v="Colfax"/>
    <n v="232"/>
    <s v="Mixed Use"/>
    <s v="Market Rate"/>
    <s v="Rental"/>
    <m/>
    <m/>
    <m/>
    <n v="370"/>
    <m/>
    <m/>
    <m/>
    <n v="370"/>
    <m/>
    <m/>
    <m/>
    <s v="Retail"/>
    <m/>
    <n v="9000"/>
    <m/>
    <n v="9000"/>
    <m/>
    <m/>
  </r>
  <r>
    <n v="1643"/>
    <s v="Renaissance Legacy Lofts"/>
    <m/>
    <m/>
    <x v="17"/>
    <m/>
    <x v="0"/>
    <s v="2175 California St"/>
    <s v="Denver"/>
    <s v="CO"/>
    <n v="39.750579999999999"/>
    <n v="-104.985731"/>
    <x v="10"/>
    <s v="20th•Welton"/>
    <n v="73"/>
    <s v="Residential"/>
    <s v="Affordable"/>
    <s v="Rental"/>
    <m/>
    <n v="98"/>
    <m/>
    <m/>
    <m/>
    <m/>
    <m/>
    <n v="98"/>
    <m/>
    <m/>
    <m/>
    <m/>
    <m/>
    <m/>
    <m/>
    <n v="0"/>
    <m/>
    <m/>
  </r>
  <r>
    <n v="1708"/>
    <s v="30 + Pearl - Quadrant 1B"/>
    <m/>
    <s v="30Pearl"/>
    <x v="26"/>
    <m/>
    <x v="0"/>
    <s v="2273 31st Street"/>
    <s v="Boulder"/>
    <s v="CO"/>
    <n v="40.024104267435803"/>
    <n v="-105.253239549417"/>
    <x v="5"/>
    <s v="Boulder Junction"/>
    <m/>
    <m/>
    <m/>
    <m/>
    <m/>
    <m/>
    <m/>
    <n v="23"/>
    <m/>
    <m/>
    <m/>
    <n v="23"/>
    <m/>
    <m/>
    <m/>
    <s v="Office"/>
    <n v="5231"/>
    <m/>
    <m/>
    <n v="5231"/>
    <m/>
    <m/>
  </r>
  <r>
    <n v="1709"/>
    <s v="30 + Pearl - Quadrant 1C"/>
    <m/>
    <s v="30Pearl"/>
    <x v="26"/>
    <m/>
    <x v="0"/>
    <s v="2291 31st St"/>
    <s v="Boulder"/>
    <s v="CO"/>
    <n v="40.024429598239401"/>
    <n v="-105.253212996904"/>
    <x v="5"/>
    <s v="Boulder Junction"/>
    <m/>
    <m/>
    <m/>
    <m/>
    <m/>
    <m/>
    <m/>
    <n v="34"/>
    <m/>
    <m/>
    <m/>
    <n v="34"/>
    <m/>
    <m/>
    <m/>
    <s v="Office"/>
    <n v="4778"/>
    <m/>
    <m/>
    <n v="4778"/>
    <m/>
    <m/>
  </r>
  <r>
    <n v="1647"/>
    <s v="Sol"/>
    <m/>
    <s v="DHA Sun Valley Redevelopment"/>
    <x v="28"/>
    <m/>
    <x v="1"/>
    <s v="1087 N Bryant St"/>
    <s v="Denver"/>
    <s v="CO"/>
    <n v="39.733426000000001"/>
    <n v="-105.020838"/>
    <x v="11"/>
    <s v="Decatur•Federal"/>
    <n v="175"/>
    <s v="Residential"/>
    <s v="Mixed Income"/>
    <s v="Rental"/>
    <m/>
    <n v="132"/>
    <m/>
    <n v="37"/>
    <m/>
    <m/>
    <m/>
    <n v="169"/>
    <m/>
    <m/>
    <m/>
    <m/>
    <m/>
    <m/>
    <m/>
    <n v="0"/>
    <m/>
    <m/>
  </r>
  <r>
    <n v="1648"/>
    <s v="Solid Ground Apartments"/>
    <m/>
    <m/>
    <x v="19"/>
    <m/>
    <x v="1"/>
    <s v="7290 W 14th Ave"/>
    <s v="Lakewood"/>
    <s v="CO"/>
    <n v="39.738238000000003"/>
    <n v="-105.07758200000001"/>
    <x v="11"/>
    <s v="Lakewood•Wadsworth"/>
    <n v="179"/>
    <s v="Residential"/>
    <s v="Affordable"/>
    <s v="Rental"/>
    <m/>
    <n v="40"/>
    <m/>
    <m/>
    <m/>
    <m/>
    <m/>
    <n v="40"/>
    <m/>
    <m/>
    <m/>
    <m/>
    <m/>
    <m/>
    <m/>
    <n v="0"/>
    <m/>
    <m/>
  </r>
  <r>
    <n v="1649"/>
    <s v="Vance Street Flats"/>
    <m/>
    <m/>
    <x v="8"/>
    <m/>
    <x v="1"/>
    <s v="5854 Vance Street"/>
    <s v="Arvada"/>
    <s v="CO"/>
    <n v="39.802665375110202"/>
    <n v="-105.078778598196"/>
    <x v="6"/>
    <s v="Olde Town Arvada"/>
    <n v="34"/>
    <s v="Residential"/>
    <s v="Affordable"/>
    <s v="Rental"/>
    <m/>
    <n v="50"/>
    <m/>
    <m/>
    <m/>
    <m/>
    <m/>
    <n v="50"/>
    <m/>
    <m/>
    <m/>
    <m/>
    <m/>
    <n v="1893"/>
    <m/>
    <n v="1893"/>
    <m/>
    <n v="54"/>
  </r>
  <r>
    <n v="1650"/>
    <s v="District 475"/>
    <m/>
    <m/>
    <x v="11"/>
    <m/>
    <x v="0"/>
    <s v="2071 S Galapago St"/>
    <s v="Denver"/>
    <s v="CO"/>
    <n v="39.678994000000003"/>
    <n v="-104.99632699999999"/>
    <x v="9"/>
    <s v="Evans"/>
    <n v="61"/>
    <s v="Residential"/>
    <s v="Market Rate"/>
    <s v="Rental"/>
    <m/>
    <m/>
    <m/>
    <n v="28"/>
    <m/>
    <m/>
    <m/>
    <n v="28"/>
    <m/>
    <m/>
    <m/>
    <m/>
    <m/>
    <m/>
    <m/>
    <n v="0"/>
    <m/>
    <m/>
  </r>
  <r>
    <n v="1652"/>
    <s v="Shanahan Pedersen Apartments"/>
    <m/>
    <m/>
    <x v="8"/>
    <m/>
    <x v="1"/>
    <s v="1530 W 13th Ave"/>
    <s v="Denver"/>
    <s v="CO"/>
    <n v="39.736503999999996"/>
    <n v="-105.007456"/>
    <x v="0"/>
    <s v="10th•Osage"/>
    <n v="66"/>
    <s v="Residential"/>
    <s v="Market Rate"/>
    <s v="Rental"/>
    <m/>
    <m/>
    <m/>
    <n v="200"/>
    <m/>
    <m/>
    <m/>
    <n v="200"/>
    <m/>
    <m/>
    <m/>
    <m/>
    <m/>
    <m/>
    <m/>
    <n v="0"/>
    <m/>
    <m/>
  </r>
  <r>
    <n v="1653"/>
    <s v="Continental at 38th and Huron"/>
    <s v="38th/Huron"/>
    <m/>
    <x v="19"/>
    <m/>
    <x v="1"/>
    <s v="38th Ave and Huron St"/>
    <s v="Denver"/>
    <s v="CO"/>
    <n v="39.769759000000001"/>
    <n v="-104.996741"/>
    <x v="4"/>
    <s v="41st•Fox"/>
    <n v="227"/>
    <s v="Mixed Use"/>
    <s v="Market Rate"/>
    <s v="Rental"/>
    <m/>
    <m/>
    <m/>
    <n v="425"/>
    <m/>
    <m/>
    <m/>
    <n v="425"/>
    <m/>
    <m/>
    <m/>
    <s v="Retail"/>
    <m/>
    <n v="5656"/>
    <m/>
    <n v="5656"/>
    <m/>
    <m/>
  </r>
  <r>
    <n v="1654"/>
    <s v="Fox Station"/>
    <s v="40th/Fox"/>
    <m/>
    <x v="19"/>
    <m/>
    <x v="1"/>
    <s v="725 W 39th Ave"/>
    <s v="Denver"/>
    <s v="CO"/>
    <n v="39.771920999999999"/>
    <n v="-104.996031"/>
    <x v="4"/>
    <s v="41st•Fox"/>
    <n v="227"/>
    <s v="Residential"/>
    <s v="Market Rate"/>
    <s v="Rental"/>
    <m/>
    <m/>
    <m/>
    <n v="298"/>
    <m/>
    <m/>
    <m/>
    <n v="298"/>
    <m/>
    <m/>
    <m/>
    <s v="N/A"/>
    <m/>
    <m/>
    <m/>
    <n v="0"/>
    <m/>
    <m/>
  </r>
  <r>
    <n v="1681"/>
    <s v="Flora"/>
    <m/>
    <m/>
    <x v="19"/>
    <m/>
    <x v="1"/>
    <s v="3500 Chestnut Pl"/>
    <s v="Denver"/>
    <s v="CO"/>
    <n v="39.771750248713403"/>
    <n v="-104.980093602652"/>
    <x v="3"/>
    <s v="38th•Blake"/>
    <n v="236"/>
    <s v="Mixed Use"/>
    <s v="Market Rate"/>
    <s v="Rental"/>
    <m/>
    <m/>
    <m/>
    <n v="92"/>
    <m/>
    <m/>
    <m/>
    <n v="92"/>
    <m/>
    <m/>
    <m/>
    <s v="Mixed: Office, Retail"/>
    <n v="7500"/>
    <n v="7900"/>
    <m/>
    <n v="15400"/>
    <m/>
    <m/>
  </r>
  <r>
    <n v="1656"/>
    <s v="Lone Tree Lincoln Apts"/>
    <m/>
    <m/>
    <x v="8"/>
    <m/>
    <x v="1"/>
    <s v="Park Meadows Dr and Station St"/>
    <s v="Lone Tree"/>
    <s v="CO"/>
    <n v="39.544072"/>
    <n v="-104.870682"/>
    <x v="8"/>
    <s v="Lincoln"/>
    <n v="121"/>
    <s v="Mixed Use"/>
    <s v="Market Rate"/>
    <s v="Rental"/>
    <m/>
    <m/>
    <m/>
    <n v="425"/>
    <m/>
    <m/>
    <m/>
    <n v="425"/>
    <m/>
    <m/>
    <m/>
    <s v="Retail"/>
    <m/>
    <n v="3000"/>
    <m/>
    <n v="3000"/>
    <m/>
    <m/>
  </r>
  <r>
    <n v="1657"/>
    <s v="Aurora Town Center Hotel"/>
    <m/>
    <m/>
    <x v="8"/>
    <m/>
    <x v="1"/>
    <s v="Abeline St and Alameda Ave"/>
    <s v="Aurora"/>
    <s v="CO"/>
    <n v="39.710033000000003"/>
    <n v="-104.823228"/>
    <x v="7"/>
    <s v="Aurora Metro Center"/>
    <n v="234"/>
    <s v="Commercial"/>
    <s v="N/A"/>
    <m/>
    <m/>
    <m/>
    <m/>
    <m/>
    <m/>
    <m/>
    <m/>
    <n v="0"/>
    <m/>
    <m/>
    <m/>
    <s v="Hotel"/>
    <m/>
    <m/>
    <m/>
    <n v="0"/>
    <n v="119"/>
    <m/>
  </r>
  <r>
    <n v="1735"/>
    <s v="Destinations at Arista"/>
    <s v="Steadfast at Arista"/>
    <s v="Arista Broomfield"/>
    <x v="26"/>
    <m/>
    <x v="0"/>
    <s v="8705 Parkland St"/>
    <s v="Broomfield"/>
    <s v="CO"/>
    <n v="39.905487844401897"/>
    <n v="-105.094435791168"/>
    <x v="5"/>
    <s v="US 36•Broomfield"/>
    <n v="161"/>
    <s v="Residential"/>
    <s v="Market Rate"/>
    <s v="Rental"/>
    <m/>
    <m/>
    <m/>
    <n v="325"/>
    <m/>
    <m/>
    <m/>
    <n v="325"/>
    <m/>
    <m/>
    <m/>
    <s v="N/A"/>
    <m/>
    <m/>
    <m/>
    <n v="0"/>
    <m/>
    <n v="577"/>
  </r>
  <r>
    <n v="1659"/>
    <s v="Elevon"/>
    <s v="Central Park Station Residences - Phase I"/>
    <m/>
    <x v="19"/>
    <m/>
    <x v="1"/>
    <s v="3600 Uinta St "/>
    <s v="Denver"/>
    <s v="CO"/>
    <n v="39.767767999999997"/>
    <n v="-104.891552"/>
    <x v="3"/>
    <s v="Central Park"/>
    <n v="219"/>
    <s v="Residential"/>
    <s v="Market Rate"/>
    <s v="Rental"/>
    <m/>
    <m/>
    <m/>
    <n v="301"/>
    <m/>
    <m/>
    <m/>
    <n v="301"/>
    <m/>
    <m/>
    <m/>
    <m/>
    <m/>
    <m/>
    <m/>
    <n v="0"/>
    <m/>
    <n v="380"/>
  </r>
  <r>
    <n v="1660"/>
    <s v="Central Park Station Residences - Phase II"/>
    <m/>
    <m/>
    <x v="8"/>
    <m/>
    <x v="1"/>
    <s v="3700 Uinta ST"/>
    <s v="Denver"/>
    <s v="CO"/>
    <n v="39.768720000000002"/>
    <n v="-104.891402"/>
    <x v="3"/>
    <s v="Central Park"/>
    <n v="219"/>
    <s v="Mixed Use"/>
    <s v="Market Rate"/>
    <s v="Rental"/>
    <m/>
    <m/>
    <m/>
    <n v="375"/>
    <m/>
    <m/>
    <m/>
    <n v="375"/>
    <m/>
    <m/>
    <m/>
    <s v="Retail"/>
    <m/>
    <n v="6000"/>
    <m/>
    <n v="6000"/>
    <m/>
    <n v="430"/>
  </r>
  <r>
    <n v="1661"/>
    <s v="Legacy at Aurora Metro Center"/>
    <s v="Legacy Partners Apartments"/>
    <m/>
    <x v="8"/>
    <m/>
    <x v="1"/>
    <s v="Opens in a new tab"/>
    <s v="Aurora"/>
    <s v="CO"/>
    <n v="39.706626"/>
    <n v="-104.81845300000001"/>
    <x v="7"/>
    <s v="Aurora Metro Center"/>
    <n v="234"/>
    <s v="Residential"/>
    <s v="Market Rate"/>
    <s v="Rental"/>
    <m/>
    <m/>
    <m/>
    <n v="357"/>
    <m/>
    <m/>
    <m/>
    <n v="357"/>
    <m/>
    <m/>
    <m/>
    <m/>
    <m/>
    <m/>
    <m/>
    <n v="0"/>
    <m/>
    <m/>
  </r>
  <r>
    <n v="1662"/>
    <s v="Kairoi Development Apartments"/>
    <m/>
    <m/>
    <x v="8"/>
    <m/>
    <x v="1"/>
    <s v="Centerpoint Dr and Center Ave "/>
    <s v="Aurora"/>
    <s v="CO"/>
    <n v="39.706391000000004"/>
    <n v="-104.81619499999999"/>
    <x v="7"/>
    <s v="Aurora Metro Center"/>
    <n v="234"/>
    <s v="Residential"/>
    <s v="Market Rate"/>
    <s v="Rental"/>
    <m/>
    <m/>
    <m/>
    <n v="416"/>
    <m/>
    <m/>
    <m/>
    <n v="416"/>
    <m/>
    <m/>
    <m/>
    <m/>
    <m/>
    <m/>
    <m/>
    <n v="0"/>
    <m/>
    <m/>
  </r>
  <r>
    <n v="1663"/>
    <s v="Summit View Senior Apartments"/>
    <m/>
    <m/>
    <x v="8"/>
    <m/>
    <x v="1"/>
    <s v="Centerpoint Dr and Center Ave "/>
    <s v="Aurora"/>
    <s v="CO"/>
    <n v="39.706377000000003"/>
    <n v="-104.81355499999999"/>
    <x v="7"/>
    <s v="Aurora Metro Center"/>
    <n v="234"/>
    <s v="Residential"/>
    <s v="Affordable, Senior"/>
    <s v="Rental"/>
    <m/>
    <m/>
    <m/>
    <m/>
    <m/>
    <n v="222"/>
    <m/>
    <n v="222"/>
    <m/>
    <m/>
    <m/>
    <m/>
    <m/>
    <m/>
    <m/>
    <n v="0"/>
    <m/>
    <m/>
  </r>
  <r>
    <n v="1722"/>
    <s v="BrewDog"/>
    <m/>
    <m/>
    <x v="19"/>
    <m/>
    <x v="1"/>
    <s v="3950 Wynkoop St"/>
    <s v="Denver"/>
    <s v="CO"/>
    <n v="39.773627945431301"/>
    <n v="-104.972337803302"/>
    <x v="3"/>
    <s v="38th•Blake"/>
    <m/>
    <s v="Commercial"/>
    <s v="N/A"/>
    <m/>
    <m/>
    <m/>
    <m/>
    <m/>
    <m/>
    <m/>
    <m/>
    <n v="0"/>
    <m/>
    <m/>
    <m/>
    <s v="Other; Office"/>
    <n v="6624"/>
    <m/>
    <n v="10000"/>
    <n v="16624"/>
    <m/>
    <m/>
  </r>
  <r>
    <n v="1665"/>
    <s v="Springs at Pena Station"/>
    <m/>
    <m/>
    <x v="19"/>
    <m/>
    <x v="1"/>
    <s v="17770 E. 64th Ave"/>
    <s v="Denver"/>
    <s v="CO"/>
    <n v="39.809753000000001"/>
    <n v="-104.78251"/>
    <x v="3"/>
    <s v="61st•Peña"/>
    <n v="237"/>
    <s v="Residential"/>
    <s v="Market Rate"/>
    <s v="Rental"/>
    <m/>
    <m/>
    <m/>
    <n v="272"/>
    <m/>
    <m/>
    <m/>
    <n v="272"/>
    <m/>
    <m/>
    <m/>
    <m/>
    <m/>
    <m/>
    <m/>
    <n v="0"/>
    <m/>
    <m/>
  </r>
  <r>
    <n v="1666"/>
    <s v="Central Park Urban Living Condos"/>
    <m/>
    <m/>
    <x v="4"/>
    <m/>
    <x v="0"/>
    <s v="8475 E 36th Ave"/>
    <s v="Denver"/>
    <s v="CO"/>
    <n v="39.767710000000001"/>
    <n v="-104.88961500000001"/>
    <x v="3"/>
    <s v="Central Park"/>
    <n v="219"/>
    <s v="Residential"/>
    <s v="Affordable"/>
    <s v="Condo"/>
    <m/>
    <m/>
    <n v="132"/>
    <m/>
    <m/>
    <m/>
    <m/>
    <n v="132"/>
    <m/>
    <m/>
    <m/>
    <m/>
    <m/>
    <m/>
    <m/>
    <m/>
    <m/>
    <m/>
  </r>
  <r>
    <n v="1743"/>
    <s v="Crosswinds at Arista"/>
    <m/>
    <s v="Arista Broomfield"/>
    <x v="26"/>
    <m/>
    <x v="0"/>
    <s v="8710 Uptown Ave"/>
    <s v="Broomfield"/>
    <s v="CO"/>
    <n v="39.9082034897827"/>
    <n v="-105.094965201921"/>
    <x v="5"/>
    <s v="US 36•Broomfield"/>
    <n v="161"/>
    <s v="Residential"/>
    <s v="Affordable"/>
    <s v="Rental"/>
    <m/>
    <n v="159"/>
    <m/>
    <m/>
    <m/>
    <m/>
    <m/>
    <n v="159"/>
    <m/>
    <m/>
    <m/>
    <m/>
    <m/>
    <m/>
    <m/>
    <n v="0"/>
    <m/>
    <n v="282"/>
  </r>
  <r>
    <n v="1607"/>
    <s v="Mercer Union Station"/>
    <s v="19th and Chestnut Apartments"/>
    <m/>
    <x v="26"/>
    <m/>
    <x v="0"/>
    <s v="2059 19th St"/>
    <s v="Denver"/>
    <s v="CO"/>
    <n v="39.757176999999999"/>
    <n v="-105.000022"/>
    <x v="2"/>
    <s v="Union"/>
    <n v="89"/>
    <s v="Residential"/>
    <s v="Market Rate"/>
    <s v="Rental"/>
    <m/>
    <m/>
    <m/>
    <n v="232"/>
    <m/>
    <m/>
    <m/>
    <n v="232"/>
    <m/>
    <m/>
    <m/>
    <m/>
    <m/>
    <m/>
    <m/>
    <m/>
    <m/>
    <m/>
  </r>
  <r>
    <n v="1669"/>
    <s v="Magnolia Apartments"/>
    <s v="30 + Pearl - Quadrant 2, Building 2A"/>
    <s v="30Pearl"/>
    <x v="4"/>
    <m/>
    <x v="0"/>
    <s v="3001 Spruce St"/>
    <s v="Boulder"/>
    <s v="CO"/>
    <n v="40.024980999999997"/>
    <n v="-105.25325599999999"/>
    <x v="5"/>
    <s v="Boulder Junction"/>
    <n v="213"/>
    <s v="Residential"/>
    <s v="Affordable"/>
    <s v="Rental"/>
    <m/>
    <n v="47"/>
    <m/>
    <m/>
    <m/>
    <m/>
    <m/>
    <n v="47"/>
    <m/>
    <m/>
    <m/>
    <m/>
    <m/>
    <m/>
    <m/>
    <n v="0"/>
    <m/>
    <m/>
  </r>
  <r>
    <n v="1670"/>
    <s v="30 + Pearl - Quadrant 3A"/>
    <m/>
    <s v="30Pearl"/>
    <x v="19"/>
    <m/>
    <x v="1"/>
    <s v="Spruce St and Junction Pl"/>
    <s v="Boulder"/>
    <s v="CO"/>
    <n v="40.024939000000003"/>
    <n v="-105.25242900000001"/>
    <x v="5"/>
    <s v="Boulder Junction"/>
    <n v="213"/>
    <s v="Residential"/>
    <s v="Market Rate"/>
    <s v="Rental"/>
    <m/>
    <m/>
    <m/>
    <n v="32"/>
    <m/>
    <m/>
    <m/>
    <n v="32"/>
    <m/>
    <m/>
    <m/>
    <m/>
    <m/>
    <m/>
    <m/>
    <n v="0"/>
    <m/>
    <m/>
  </r>
  <r>
    <n v="1671"/>
    <s v="30 + Pearl - Quadrant 4N"/>
    <m/>
    <s v="30Pearl"/>
    <x v="19"/>
    <m/>
    <x v="1"/>
    <s v="2281 JUNCTION PL"/>
    <s v="Boulder"/>
    <s v="CO"/>
    <n v="40.024369999999998"/>
    <n v="-105.252467"/>
    <x v="5"/>
    <s v="Boulder Junction"/>
    <n v="213"/>
    <s v="Residential"/>
    <s v="Market Rate"/>
    <s v="Rental"/>
    <m/>
    <m/>
    <m/>
    <n v="27"/>
    <m/>
    <m/>
    <m/>
    <n v="27"/>
    <m/>
    <m/>
    <m/>
    <m/>
    <m/>
    <m/>
    <m/>
    <n v="0"/>
    <m/>
    <m/>
  </r>
  <r>
    <n v="1672"/>
    <s v="Bluebell"/>
    <s v="30 + Pearl - Quadrant 4S, Building 4B"/>
    <s v="30Pearl"/>
    <x v="4"/>
    <m/>
    <x v="0"/>
    <s v="3075 Pearl Pkwy"/>
    <s v="Boulder"/>
    <s v="CO"/>
    <n v="40.023887000000002"/>
    <n v="-105.252585"/>
    <x v="5"/>
    <s v="Boulder Junction"/>
    <n v="213"/>
    <s v="Residential"/>
    <s v="Affordable"/>
    <s v="Rental"/>
    <m/>
    <n v="40"/>
    <m/>
    <m/>
    <m/>
    <m/>
    <m/>
    <n v="40"/>
    <m/>
    <m/>
    <m/>
    <s v="Retail"/>
    <m/>
    <n v="500"/>
    <m/>
    <n v="500"/>
    <m/>
    <m/>
  </r>
  <r>
    <n v="1673"/>
    <s v="Washington Center Apartments"/>
    <m/>
    <m/>
    <x v="8"/>
    <m/>
    <x v="1"/>
    <s v="Washington Center Pkwy"/>
    <s v="Thornton"/>
    <s v="CO"/>
    <n v="39.919902999999998"/>
    <n v="-104.96981700000001"/>
    <x v="12"/>
    <s v="Eastlake•124th Ave"/>
    <n v="256"/>
    <s v="Residential"/>
    <s v="Market Rate"/>
    <s v="Rental"/>
    <m/>
    <m/>
    <m/>
    <n v="312"/>
    <m/>
    <m/>
    <m/>
    <n v="312"/>
    <m/>
    <m/>
    <m/>
    <m/>
    <m/>
    <m/>
    <m/>
    <n v="0"/>
    <m/>
    <m/>
  </r>
  <r>
    <n v="1674"/>
    <s v="Ozzie"/>
    <m/>
    <m/>
    <x v="8"/>
    <m/>
    <x v="1"/>
    <s v="4190 W Colfax Ave"/>
    <s v="Denver"/>
    <s v="CO"/>
    <n v="39.739958000000001"/>
    <n v="-105.04132199999999"/>
    <x v="11"/>
    <s v="Perry"/>
    <n v="177"/>
    <s v="Residential"/>
    <s v="Market Rate"/>
    <s v="Rental"/>
    <m/>
    <m/>
    <m/>
    <n v="83"/>
    <m/>
    <m/>
    <m/>
    <n v="83"/>
    <m/>
    <m/>
    <m/>
    <m/>
    <m/>
    <m/>
    <m/>
    <n v="0"/>
    <m/>
    <m/>
  </r>
  <r>
    <n v="1557"/>
    <s v="T3 RiNo"/>
    <m/>
    <m/>
    <x v="28"/>
    <m/>
    <x v="1"/>
    <s v="3500 BLAKE STREET"/>
    <s v="Denver"/>
    <s v="CO"/>
    <n v="39.768605000000001"/>
    <n v="-104.975275"/>
    <x v="3"/>
    <s v="38th•Blake"/>
    <n v="236"/>
    <s v="Commercial"/>
    <s v="N/A"/>
    <m/>
    <m/>
    <m/>
    <m/>
    <m/>
    <m/>
    <m/>
    <m/>
    <n v="0"/>
    <m/>
    <m/>
    <m/>
    <s v="Mixed: Office, Retail"/>
    <n v="250000"/>
    <n v="20000"/>
    <m/>
    <n v="270000"/>
    <m/>
    <m/>
  </r>
  <r>
    <n v="1676"/>
    <s v="Aspen Heights"/>
    <m/>
    <m/>
    <x v="8"/>
    <m/>
    <x v="1"/>
    <s v="1225 Wadsworth Blvd"/>
    <s v="Lakewood"/>
    <s v="CO"/>
    <n v="39.735889999999998"/>
    <n v="-105.081954"/>
    <x v="11"/>
    <s v="Lakewood•Wadsworth"/>
    <n v="179"/>
    <s v="Residential"/>
    <s v="Market Rate"/>
    <s v="Rental"/>
    <m/>
    <m/>
    <m/>
    <n v="351"/>
    <m/>
    <m/>
    <m/>
    <n v="351"/>
    <m/>
    <m/>
    <m/>
    <m/>
    <m/>
    <m/>
    <m/>
    <n v="0"/>
    <m/>
    <m/>
  </r>
  <r>
    <n v="1677"/>
    <s v="Pena Station Phase II"/>
    <m/>
    <m/>
    <x v="8"/>
    <m/>
    <x v="1"/>
    <s v="64th Ave and Telluride Way"/>
    <s v="Denver"/>
    <s v="CO"/>
    <n v="39.812207000000001"/>
    <n v="-104.782875"/>
    <x v="3"/>
    <s v="61st•Peña"/>
    <n v="237"/>
    <s v="Residential"/>
    <s v="Market Rate"/>
    <s v="Rental"/>
    <m/>
    <m/>
    <m/>
    <n v="398"/>
    <m/>
    <m/>
    <m/>
    <n v="398"/>
    <m/>
    <m/>
    <m/>
    <m/>
    <m/>
    <m/>
    <m/>
    <n v="0"/>
    <m/>
    <m/>
  </r>
  <r>
    <n v="1678"/>
    <s v="2nd/Abilene"/>
    <m/>
    <m/>
    <x v="8"/>
    <m/>
    <x v="1"/>
    <s v="2nd Pl and Abilene St"/>
    <s v="Aurora"/>
    <s v="CO"/>
    <n v="39.719402000000002"/>
    <n v="-104.824826"/>
    <x v="7"/>
    <s v="2nd•Abilene"/>
    <n v="230"/>
    <s v="Mixed Use"/>
    <s v="Market Rate"/>
    <s v="Rental"/>
    <m/>
    <m/>
    <m/>
    <n v="591"/>
    <m/>
    <m/>
    <m/>
    <n v="591"/>
    <m/>
    <m/>
    <m/>
    <s v="Retail"/>
    <m/>
    <n v="10000"/>
    <m/>
    <n v="10000"/>
    <m/>
    <m/>
  </r>
  <r>
    <n v="1679"/>
    <s v="6400 Colfax"/>
    <m/>
    <m/>
    <x v="8"/>
    <m/>
    <x v="1"/>
    <s v="6400 W Colfax Ave"/>
    <s v="Lakewood"/>
    <s v="CO"/>
    <n v="39.739834999999999"/>
    <n v="-105.06757500000001"/>
    <x v="11"/>
    <s v="Lamar"/>
    <n v="210"/>
    <s v="Residential"/>
    <s v="Market Rate"/>
    <s v="Rental"/>
    <m/>
    <m/>
    <m/>
    <n v="282"/>
    <m/>
    <m/>
    <m/>
    <n v="282"/>
    <m/>
    <m/>
    <m/>
    <m/>
    <m/>
    <m/>
    <m/>
    <n v="0"/>
    <m/>
    <m/>
  </r>
  <r>
    <n v="1147"/>
    <s v="Denver Rock Drill -Phase I"/>
    <m/>
    <s v="Denver Rock Drill"/>
    <x v="8"/>
    <m/>
    <x v="1"/>
    <s v="40th St, Williams St, High St"/>
    <s v="Denver"/>
    <s v="CO"/>
    <n v="39.772288789398601"/>
    <n v="-104.965365648774"/>
    <x v="3"/>
    <s v="38th•Blake"/>
    <n v="236"/>
    <s v="Mixed Use"/>
    <s v="TBD"/>
    <s v="TBD"/>
    <m/>
    <m/>
    <m/>
    <n v="356"/>
    <m/>
    <m/>
    <m/>
    <n v="356"/>
    <n v="67301"/>
    <n v="1.546"/>
    <m/>
    <s v="Retail"/>
    <m/>
    <n v="13328"/>
    <s v=""/>
    <n v="13328"/>
    <m/>
    <n v="356"/>
  </r>
  <r>
    <n v="1556"/>
    <s v="North Wynkoop"/>
    <m/>
    <m/>
    <x v="8"/>
    <m/>
    <x v="1"/>
    <s v="4221 Brighton Blvd"/>
    <s v="Denver"/>
    <s v="CO"/>
    <n v="39.775899000000003"/>
    <n v="-104.970786"/>
    <x v="3"/>
    <s v="38th•Blake"/>
    <n v="236"/>
    <s v="Mixed Use"/>
    <s v="TBD"/>
    <m/>
    <m/>
    <m/>
    <m/>
    <n v="392"/>
    <m/>
    <m/>
    <m/>
    <n v="392"/>
    <m/>
    <m/>
    <m/>
    <s v="Retail"/>
    <m/>
    <n v="15000"/>
    <m/>
    <n v="15000"/>
    <m/>
    <m/>
  </r>
  <r>
    <n v="1645"/>
    <s v="AMLI Broadway Park"/>
    <m/>
    <m/>
    <x v="26"/>
    <m/>
    <x v="0"/>
    <s v="357 S. Bannock Street"/>
    <s v="Denver"/>
    <s v="CO"/>
    <n v="39.710712999999998"/>
    <n v="-104.990579"/>
    <x v="0"/>
    <s v="Alameda"/>
    <n v="1"/>
    <s v="Residential"/>
    <s v="Market Rate"/>
    <s v="Rental"/>
    <m/>
    <m/>
    <m/>
    <n v="373"/>
    <m/>
    <m/>
    <m/>
    <n v="373"/>
    <m/>
    <m/>
    <m/>
    <s v="Retail"/>
    <m/>
    <n v="20000"/>
    <m/>
    <n v="20000"/>
    <m/>
    <n v="520"/>
  </r>
  <r>
    <n v="1562"/>
    <s v="FoundryLine"/>
    <m/>
    <m/>
    <x v="26"/>
    <m/>
    <x v="0"/>
    <s v="3750 Blake Street"/>
    <s v="Denver"/>
    <s v="CO"/>
    <n v="39.770488999999998"/>
    <n v="-104.972965"/>
    <x v="3"/>
    <s v="38th•Blake"/>
    <n v="236"/>
    <s v="Mixed Use"/>
    <s v="Market Rate"/>
    <s v="Rental"/>
    <m/>
    <m/>
    <m/>
    <n v="348"/>
    <m/>
    <m/>
    <m/>
    <n v="348"/>
    <m/>
    <m/>
    <m/>
    <s v="Retail"/>
    <m/>
    <n v="14000"/>
    <m/>
    <n v="14000"/>
    <m/>
    <n v="282"/>
  </r>
  <r>
    <n v="1684"/>
    <s v="Gateway North"/>
    <m/>
    <s v="DHA Sun Valley Redevelopment"/>
    <x v="13"/>
    <m/>
    <x v="0"/>
    <s v="1005 Decatur St"/>
    <s v="Denver"/>
    <s v="CO"/>
    <n v="39.7333184029306"/>
    <n v="-105.02196043668199"/>
    <x v="11"/>
    <s v="Decatur•Federal"/>
    <n v="175"/>
    <s v="Residential"/>
    <s v="Affordable"/>
    <s v="Rental"/>
    <m/>
    <n v="95"/>
    <m/>
    <m/>
    <m/>
    <m/>
    <m/>
    <n v="95"/>
    <m/>
    <m/>
    <m/>
    <s v="N/A"/>
    <m/>
    <m/>
    <m/>
    <n v="0"/>
    <m/>
    <m/>
  </r>
  <r>
    <n v="1685"/>
    <s v="Gateway South"/>
    <m/>
    <s v="DHA Sun Valley Redevelopment"/>
    <x v="2"/>
    <m/>
    <x v="0"/>
    <s v="1025 Decatur St"/>
    <s v="Denver"/>
    <s v="CO"/>
    <n v="39.732817862846801"/>
    <n v="-105.02246832861201"/>
    <x v="11"/>
    <s v="Decatur•Federal"/>
    <n v="175"/>
    <s v="Residential"/>
    <s v="Mixed Income"/>
    <s v="Rental"/>
    <m/>
    <n v="58"/>
    <m/>
    <n v="34"/>
    <m/>
    <m/>
    <m/>
    <n v="92"/>
    <m/>
    <m/>
    <m/>
    <s v="N/A"/>
    <m/>
    <m/>
    <m/>
    <n v="0"/>
    <m/>
    <m/>
  </r>
  <r>
    <n v="1686"/>
    <s v="Central Park Station One"/>
    <m/>
    <m/>
    <x v="8"/>
    <m/>
    <x v="1"/>
    <s v="37th Ave and Uinta St"/>
    <s v="Denver"/>
    <s v="CO"/>
    <m/>
    <m/>
    <x v="3"/>
    <s v="Central Park"/>
    <n v="219"/>
    <s v="Commercial"/>
    <s v="N/A"/>
    <m/>
    <m/>
    <m/>
    <m/>
    <m/>
    <m/>
    <m/>
    <m/>
    <n v="0"/>
    <m/>
    <m/>
    <m/>
    <s v="Office"/>
    <n v="190000"/>
    <m/>
    <m/>
    <n v="190000"/>
    <m/>
    <m/>
  </r>
  <r>
    <n v="1687"/>
    <s v="Eastlake Station South - Phase II"/>
    <s v="Huffy Business Park L2"/>
    <m/>
    <x v="8"/>
    <m/>
    <x v="1"/>
    <s v="Eastlake Ave and Claude Ct"/>
    <s v="Thornton"/>
    <s v="CO"/>
    <n v="39.923865999999997"/>
    <n v="-104.965754"/>
    <x v="12"/>
    <s v="Eastlake•124th Ave"/>
    <n v="256"/>
    <s v="Residential"/>
    <s v="Market Rate"/>
    <m/>
    <m/>
    <m/>
    <m/>
    <m/>
    <m/>
    <m/>
    <m/>
    <n v="0"/>
    <m/>
    <m/>
    <m/>
    <s v="N/A"/>
    <m/>
    <m/>
    <m/>
    <n v="0"/>
    <m/>
    <m/>
  </r>
  <r>
    <n v="1688"/>
    <s v="The Reserve at Lone Tree"/>
    <m/>
    <m/>
    <x v="19"/>
    <m/>
    <x v="1"/>
    <s v="Southeast Corner of South Havana Street &amp; High Note Avenue"/>
    <s v="Lone Tree"/>
    <s v="CO"/>
    <n v="39.520943761433003"/>
    <n v="-104.861620373015"/>
    <x v="8"/>
    <s v="RidgeGate Parkway"/>
    <n v="250"/>
    <s v="Residential"/>
    <s v="Affordable"/>
    <m/>
    <m/>
    <m/>
    <m/>
    <m/>
    <m/>
    <n v="206"/>
    <m/>
    <n v="206"/>
    <m/>
    <m/>
    <m/>
    <m/>
    <m/>
    <m/>
    <m/>
    <n v="0"/>
    <m/>
    <m/>
  </r>
  <r>
    <n v="1689"/>
    <s v="Ironworks on Fox"/>
    <s v="Fox Iron Works"/>
    <m/>
    <x v="19"/>
    <m/>
    <x v="1"/>
    <s v="651 W 42nd Ave"/>
    <s v="Denver"/>
    <s v="CO"/>
    <n v="39.774877226296901"/>
    <n v="-104.995690252982"/>
    <x v="4"/>
    <s v="41st•Fox"/>
    <n v="227"/>
    <s v="Residential"/>
    <s v="Market Rate"/>
    <s v="Rental"/>
    <m/>
    <m/>
    <m/>
    <n v="386"/>
    <m/>
    <m/>
    <m/>
    <n v="386"/>
    <m/>
    <m/>
    <m/>
    <s v="N/A"/>
    <m/>
    <m/>
    <m/>
    <n v="0"/>
    <m/>
    <m/>
  </r>
  <r>
    <n v="1690"/>
    <s v="Iota Fox Station"/>
    <m/>
    <m/>
    <x v="19"/>
    <m/>
    <x v="1"/>
    <s v="500 W 41st Ave"/>
    <s v="Denver"/>
    <s v="CO"/>
    <n v="39.772728999999998"/>
    <n v="-104.993945"/>
    <x v="4"/>
    <s v="41st•Fox"/>
    <n v="227"/>
    <s v="Residential"/>
    <s v="Market Rate"/>
    <s v="Rental"/>
    <m/>
    <m/>
    <m/>
    <n v="148"/>
    <m/>
    <m/>
    <m/>
    <n v="148"/>
    <m/>
    <m/>
    <m/>
    <s v="N/A"/>
    <m/>
    <m/>
    <m/>
    <n v="0"/>
    <m/>
    <m/>
  </r>
  <r>
    <n v="1691"/>
    <s v="Alloy Sunnyside"/>
    <m/>
    <m/>
    <x v="19"/>
    <m/>
    <x v="1"/>
    <s v="4150 N. Jason St."/>
    <s v="Denver"/>
    <s v="CO"/>
    <n v="39.773951238656998"/>
    <n v="-104.99904194362099"/>
    <x v="4"/>
    <s v="41st•Fox"/>
    <n v="227"/>
    <s v="Mixed Use"/>
    <s v="Market Rate"/>
    <s v="Rental"/>
    <m/>
    <m/>
    <m/>
    <n v="208"/>
    <m/>
    <m/>
    <m/>
    <n v="208"/>
    <m/>
    <m/>
    <m/>
    <s v="Retail"/>
    <m/>
    <n v="2607"/>
    <m/>
    <n v="2607"/>
    <m/>
    <m/>
  </r>
  <r>
    <n v="1692"/>
    <s v="TBD - Sunnyside Apts"/>
    <m/>
    <m/>
    <x v="8"/>
    <m/>
    <x v="1"/>
    <s v="4155 N Jason St"/>
    <s v="Denver"/>
    <s v="CO"/>
    <n v="39.773885271351503"/>
    <n v="-104.99975541120899"/>
    <x v="4"/>
    <s v="41st•Fox"/>
    <n v="227"/>
    <s v="Mixed Use"/>
    <s v="Mixed Income"/>
    <s v="Rental"/>
    <m/>
    <n v="7"/>
    <m/>
    <n v="66"/>
    <m/>
    <m/>
    <m/>
    <n v="73"/>
    <m/>
    <n v="0.64"/>
    <m/>
    <s v="Retail"/>
    <m/>
    <n v="2750"/>
    <m/>
    <n v="2750"/>
    <m/>
    <m/>
  </r>
  <r>
    <n v="1575"/>
    <s v="Train Denver"/>
    <m/>
    <m/>
    <x v="8"/>
    <m/>
    <x v="1"/>
    <s v="4000 Blake St"/>
    <s v="Denver"/>
    <s v="CO"/>
    <n v="39.772576000000001"/>
    <n v="-104.970189"/>
    <x v="3"/>
    <s v="38th•Blake"/>
    <n v="236"/>
    <s v="Mixed Use"/>
    <s v="TBD"/>
    <m/>
    <m/>
    <m/>
    <m/>
    <m/>
    <m/>
    <m/>
    <m/>
    <n v="0"/>
    <m/>
    <m/>
    <m/>
    <m/>
    <m/>
    <m/>
    <m/>
    <n v="0"/>
    <m/>
    <m/>
  </r>
  <r>
    <n v="1582"/>
    <s v="The Watershed"/>
    <m/>
    <m/>
    <x v="8"/>
    <m/>
    <x v="1"/>
    <s v="36th Ave and Brighton Blvd"/>
    <s v="Denver"/>
    <s v="CO"/>
    <n v="39.771270000000001"/>
    <n v="-104.97809100000001"/>
    <x v="3"/>
    <s v="38th•Blake"/>
    <n v="236"/>
    <s v="Commercial"/>
    <s v="N/A"/>
    <m/>
    <m/>
    <m/>
    <m/>
    <m/>
    <m/>
    <m/>
    <m/>
    <n v="0"/>
    <m/>
    <m/>
    <m/>
    <s v="Mixed: Office, Retail"/>
    <n v="167000"/>
    <n v="13000"/>
    <m/>
    <n v="180000"/>
    <m/>
    <m/>
  </r>
  <r>
    <n v="1695"/>
    <s v="The Cameron - Phase II"/>
    <m/>
    <m/>
    <x v="8"/>
    <m/>
    <x v="1"/>
    <m/>
    <m/>
    <s v="CO"/>
    <n v="39.678047514878898"/>
    <n v="-104.934622037331"/>
    <x v="8"/>
    <s v="Colorado"/>
    <n v="127"/>
    <s v="Residential"/>
    <s v="TBD"/>
    <s v="Rental"/>
    <m/>
    <m/>
    <m/>
    <n v="150"/>
    <m/>
    <m/>
    <m/>
    <n v="150"/>
    <m/>
    <m/>
    <m/>
    <m/>
    <m/>
    <m/>
    <m/>
    <n v="0"/>
    <m/>
    <m/>
  </r>
  <r>
    <n v="1569"/>
    <s v="Novel RiNo"/>
    <m/>
    <m/>
    <x v="26"/>
    <m/>
    <x v="0"/>
    <s v="1350 40th St"/>
    <s v="Denver"/>
    <s v="CO"/>
    <n v="39.771309000000002"/>
    <n v="-104.969677"/>
    <x v="3"/>
    <s v="38th•Blake"/>
    <n v="236"/>
    <s v="Mixed Use"/>
    <s v="Market Rate"/>
    <s v="Rental"/>
    <m/>
    <m/>
    <m/>
    <n v="483"/>
    <m/>
    <m/>
    <m/>
    <n v="483"/>
    <m/>
    <m/>
    <m/>
    <s v="Retail"/>
    <m/>
    <n v="10000"/>
    <m/>
    <n v="10000"/>
    <m/>
    <m/>
  </r>
  <r>
    <n v="1675"/>
    <s v="Wynkoop Hotel"/>
    <s v="41st/Brighton Hotel"/>
    <m/>
    <x v="8"/>
    <m/>
    <x v="1"/>
    <s v="4150 Brighton Blvd"/>
    <s v="Denver"/>
    <s v="CO"/>
    <n v="39.776155000000003"/>
    <n v="-104.97063900000001"/>
    <x v="3"/>
    <s v="38th•Blake"/>
    <n v="236"/>
    <s v="Commercial"/>
    <s v="N/A"/>
    <m/>
    <m/>
    <m/>
    <m/>
    <m/>
    <m/>
    <m/>
    <m/>
    <n v="0"/>
    <m/>
    <m/>
    <m/>
    <m/>
    <m/>
    <m/>
    <m/>
    <n v="0"/>
    <m/>
    <m/>
  </r>
  <r>
    <n v="1698"/>
    <s v="Revival on Platte"/>
    <m/>
    <s v="Stadium District Master Plan"/>
    <x v="19"/>
    <m/>
    <x v="1"/>
    <s v="2506 W Colfax Ave"/>
    <s v="Denver"/>
    <s v="CO"/>
    <n v="39.739699410135401"/>
    <n v="-105.018550703513"/>
    <x v="11"/>
    <s v="Decatur•Federal"/>
    <m/>
    <s v="Residential"/>
    <s v="Market Rate"/>
    <s v="Rental"/>
    <m/>
    <m/>
    <m/>
    <n v="201"/>
    <m/>
    <m/>
    <m/>
    <n v="201"/>
    <m/>
    <m/>
    <m/>
    <s v="N/A"/>
    <m/>
    <m/>
    <m/>
    <n v="0"/>
    <m/>
    <m/>
  </r>
  <r>
    <n v="1693"/>
    <s v="Wynkoop Tower"/>
    <m/>
    <m/>
    <x v="8"/>
    <m/>
    <x v="1"/>
    <s v="38th St and Wynkoop St"/>
    <s v="Denver"/>
    <s v="CO"/>
    <n v="39.772316000000004"/>
    <n v="-104.974987"/>
    <x v="3"/>
    <s v="38th•Blake"/>
    <n v="236"/>
    <s v="Mixed Use"/>
    <s v="Mixed Income"/>
    <s v="Rental"/>
    <m/>
    <n v="8"/>
    <m/>
    <n v="178"/>
    <m/>
    <m/>
    <m/>
    <n v="186"/>
    <m/>
    <m/>
    <m/>
    <s v="TBD"/>
    <n v="16000"/>
    <m/>
    <m/>
    <n v="16000"/>
    <m/>
    <m/>
  </r>
  <r>
    <n v="1700"/>
    <s v="Peña Station NEXT"/>
    <m/>
    <s v="Peña Station NEXT"/>
    <x v="8"/>
    <m/>
    <x v="1"/>
    <s v="Master planned development"/>
    <m/>
    <s v="CO"/>
    <m/>
    <m/>
    <x v="3"/>
    <s v="61st•Peña"/>
    <n v="237"/>
    <m/>
    <m/>
    <m/>
    <m/>
    <m/>
    <m/>
    <m/>
    <m/>
    <m/>
    <m/>
    <n v="0"/>
    <m/>
    <m/>
    <m/>
    <m/>
    <m/>
    <m/>
    <m/>
    <n v="0"/>
    <m/>
    <m/>
  </r>
  <r>
    <n v="1701"/>
    <s v="Peña Station North"/>
    <m/>
    <s v="Peña Station North"/>
    <x v="8"/>
    <m/>
    <x v="1"/>
    <s v="Master planned development"/>
    <m/>
    <s v="CO"/>
    <m/>
    <m/>
    <x v="3"/>
    <s v="61st•Peña"/>
    <n v="237"/>
    <m/>
    <m/>
    <m/>
    <m/>
    <m/>
    <m/>
    <m/>
    <m/>
    <m/>
    <m/>
    <n v="0"/>
    <m/>
    <m/>
    <m/>
    <m/>
    <m/>
    <m/>
    <m/>
    <n v="0"/>
    <m/>
    <m/>
  </r>
  <r>
    <n v="1702"/>
    <s v="Tempo Nine Mile"/>
    <m/>
    <s v="The Point at Nine Mile"/>
    <x v="19"/>
    <m/>
    <x v="1"/>
    <s v="12150 E Dartmouth Ave"/>
    <s v="Aurora"/>
    <s v="CO"/>
    <n v="39.660012686050699"/>
    <n v="-104.846786429731"/>
    <x v="7"/>
    <s v="Nine Mile"/>
    <n v="32"/>
    <s v="Residential"/>
    <s v="Market Rate"/>
    <s v="Rental"/>
    <m/>
    <m/>
    <m/>
    <n v="255"/>
    <m/>
    <m/>
    <m/>
    <n v="255"/>
    <m/>
    <m/>
    <m/>
    <m/>
    <m/>
    <m/>
    <m/>
    <n v="0"/>
    <m/>
    <m/>
  </r>
  <r>
    <n v="1703"/>
    <s v="Irving at Mile High Vista"/>
    <m/>
    <m/>
    <x v="8"/>
    <m/>
    <x v="1"/>
    <s v="3270 W. Colfax Ave."/>
    <s v="Denver"/>
    <s v="CO"/>
    <n v="39.740700628117999"/>
    <n v="-105.029680545696"/>
    <x v="11"/>
    <s v="Decatur•Federal"/>
    <m/>
    <s v="Residential"/>
    <s v="Affordable"/>
    <s v="Rental"/>
    <m/>
    <n v="102"/>
    <m/>
    <m/>
    <m/>
    <m/>
    <m/>
    <n v="102"/>
    <m/>
    <m/>
    <m/>
    <m/>
    <m/>
    <m/>
    <m/>
    <n v="0"/>
    <m/>
    <m/>
  </r>
  <r>
    <n v="1694"/>
    <s v="Denver Rock Drill -Phase II"/>
    <m/>
    <s v="Denver Rock Drill"/>
    <x v="8"/>
    <m/>
    <x v="1"/>
    <s v="Franklin, 39th, Williams"/>
    <s v="Denver"/>
    <s v="CO"/>
    <n v="39.771805999999998"/>
    <n v="-104.967956"/>
    <x v="3"/>
    <s v="38th•Blake"/>
    <n v="236"/>
    <s v="Mixed Use"/>
    <s v="TBD"/>
    <s v="TBD"/>
    <m/>
    <m/>
    <m/>
    <m/>
    <m/>
    <m/>
    <m/>
    <n v="0"/>
    <m/>
    <m/>
    <m/>
    <s v="TBD"/>
    <m/>
    <m/>
    <m/>
    <n v="0"/>
    <m/>
    <m/>
  </r>
  <r>
    <n v="1705"/>
    <s v="2600 Larimer Apts"/>
    <m/>
    <m/>
    <x v="8"/>
    <m/>
    <x v="1"/>
    <s v="2550 Larimer"/>
    <m/>
    <s v="CO"/>
    <n v="39.758393030687003"/>
    <n v="-104.985266286258"/>
    <x v="10"/>
    <s v="27th•Welton"/>
    <m/>
    <s v="Mixed Use"/>
    <s v="TBD"/>
    <m/>
    <m/>
    <m/>
    <m/>
    <n v="93"/>
    <m/>
    <m/>
    <m/>
    <n v="93"/>
    <m/>
    <m/>
    <m/>
    <m/>
    <m/>
    <n v="23959"/>
    <m/>
    <n v="23959"/>
    <m/>
    <n v="129"/>
  </r>
  <r>
    <n v="1706"/>
    <s v="Santa Fe Apartments Phase II"/>
    <m/>
    <m/>
    <x v="8"/>
    <m/>
    <x v="1"/>
    <m/>
    <s v="Denver"/>
    <s v="CO"/>
    <n v="39.733468154064298"/>
    <n v="-104.99838059913399"/>
    <x v="0"/>
    <s v="10th•Osage"/>
    <m/>
    <s v="Mixed Use"/>
    <m/>
    <m/>
    <m/>
    <m/>
    <m/>
    <n v="225"/>
    <m/>
    <m/>
    <m/>
    <n v="225"/>
    <m/>
    <m/>
    <m/>
    <s v="Retail"/>
    <m/>
    <n v="8000"/>
    <m/>
    <n v="8000"/>
    <m/>
    <n v="203"/>
  </r>
  <r>
    <n v="1707"/>
    <s v="Mesa Apartments"/>
    <s v="30 + Pearl - Quadrant 2, Building 2B"/>
    <s v="30Pearl"/>
    <x v="4"/>
    <m/>
    <x v="0"/>
    <s v="2360 30th Street"/>
    <s v="Boulder"/>
    <s v="CO"/>
    <n v="40.025129635163303"/>
    <n v="-105.253216790137"/>
    <x v="5"/>
    <s v="Boulder Junction"/>
    <m/>
    <s v="Residential"/>
    <m/>
    <m/>
    <m/>
    <n v="33"/>
    <m/>
    <m/>
    <m/>
    <m/>
    <m/>
    <n v="33"/>
    <m/>
    <m/>
    <m/>
    <m/>
    <m/>
    <m/>
    <m/>
    <n v="0"/>
    <m/>
    <m/>
  </r>
  <r>
    <n v="1581"/>
    <s v="The Current River North"/>
    <m/>
    <m/>
    <x v="26"/>
    <m/>
    <x v="0"/>
    <s v="3615 Delgany St"/>
    <s v="Denver"/>
    <s v="CO"/>
    <n v="39.772385999999997"/>
    <n v="-104.978386"/>
    <x v="3"/>
    <s v="38th•Blake"/>
    <n v="236"/>
    <s v="Commercial"/>
    <s v="N/A"/>
    <m/>
    <m/>
    <m/>
    <m/>
    <m/>
    <m/>
    <m/>
    <m/>
    <n v="0"/>
    <m/>
    <m/>
    <m/>
    <s v="Mixed: Office, Retail"/>
    <n v="235000"/>
    <n v="9000"/>
    <m/>
    <n v="244000"/>
    <m/>
    <m/>
  </r>
  <r>
    <n v="1664"/>
    <s v="Forge"/>
    <m/>
    <m/>
    <x v="26"/>
    <m/>
    <x v="0"/>
    <s v="3901 Brighton Blvd"/>
    <s v="Denver"/>
    <s v="CO"/>
    <n v="39.773854999999998"/>
    <n v="-104.97340199999999"/>
    <x v="3"/>
    <s v="38th•Blake"/>
    <n v="236"/>
    <s v="Mixed Use"/>
    <s v="Market Rate"/>
    <s v="Rental"/>
    <m/>
    <m/>
    <m/>
    <n v="408"/>
    <m/>
    <m/>
    <m/>
    <n v="408"/>
    <m/>
    <m/>
    <m/>
    <s v="Retail"/>
    <m/>
    <n v="13000"/>
    <m/>
    <n v="13000"/>
    <m/>
    <n v="422"/>
  </r>
  <r>
    <n v="1710"/>
    <s v="30 + Pearl - Quadrant 3B"/>
    <m/>
    <s v="30Pearl"/>
    <x v="19"/>
    <m/>
    <x v="1"/>
    <m/>
    <s v="Boulder"/>
    <s v="CO"/>
    <n v="40.024903067976297"/>
    <n v="-105.2526743602"/>
    <x v="5"/>
    <s v="Boulder Junction"/>
    <m/>
    <m/>
    <m/>
    <m/>
    <m/>
    <m/>
    <m/>
    <n v="31"/>
    <m/>
    <m/>
    <m/>
    <n v="31"/>
    <m/>
    <m/>
    <m/>
    <m/>
    <m/>
    <m/>
    <m/>
    <n v="0"/>
    <m/>
    <m/>
  </r>
  <r>
    <n v="1711"/>
    <s v="30 + Pearl - Quadrant 3C"/>
    <m/>
    <s v="30Pearl"/>
    <x v="19"/>
    <m/>
    <x v="1"/>
    <m/>
    <s v="Boulder"/>
    <s v="CO"/>
    <n v="40.025176110379903"/>
    <n v="-105.25224193355"/>
    <x v="5"/>
    <s v="Boulder Junction"/>
    <m/>
    <m/>
    <m/>
    <m/>
    <s v="Townhome"/>
    <m/>
    <m/>
    <n v="8"/>
    <m/>
    <m/>
    <m/>
    <n v="8"/>
    <m/>
    <m/>
    <m/>
    <m/>
    <m/>
    <m/>
    <m/>
    <n v="0"/>
    <m/>
    <m/>
  </r>
  <r>
    <n v="1712"/>
    <s v="30 + Pearl - Quadrant 3D"/>
    <m/>
    <s v="30Pearl"/>
    <x v="19"/>
    <m/>
    <x v="1"/>
    <m/>
    <s v="Boulder"/>
    <s v="CO"/>
    <n v="40.024824640700999"/>
    <n v="-105.252200208171"/>
    <x v="5"/>
    <s v="Boulder Junction"/>
    <m/>
    <m/>
    <m/>
    <m/>
    <s v="Townhome"/>
    <m/>
    <m/>
    <n v="12"/>
    <m/>
    <m/>
    <m/>
    <n v="12"/>
    <m/>
    <m/>
    <m/>
    <m/>
    <m/>
    <m/>
    <m/>
    <n v="0"/>
    <m/>
    <m/>
  </r>
  <r>
    <n v="1713"/>
    <s v="Unnamed Office Tower"/>
    <m/>
    <m/>
    <x v="28"/>
    <m/>
    <x v="1"/>
    <s v="6430 S. Fiddlers Green Circle"/>
    <s v="Greenwood Village"/>
    <s v="CO"/>
    <n v="39.598342999211901"/>
    <n v="-104.890586355332"/>
    <x v="8"/>
    <s v="Arapahoe at Village Center"/>
    <m/>
    <s v="Commercial"/>
    <s v="N/A"/>
    <m/>
    <m/>
    <m/>
    <m/>
    <m/>
    <m/>
    <m/>
    <m/>
    <n v="0"/>
    <m/>
    <m/>
    <m/>
    <s v="Office"/>
    <n v="325234"/>
    <m/>
    <m/>
    <n v="325234"/>
    <m/>
    <n v="1328"/>
  </r>
  <r>
    <n v="1699"/>
    <s v="3300 Blake Street Apartments"/>
    <m/>
    <m/>
    <x v="8"/>
    <m/>
    <x v="1"/>
    <s v="3300 Blake St"/>
    <s v="Denver"/>
    <s v="CO"/>
    <n v="39.766546209202801"/>
    <n v="-104.978369116943"/>
    <x v="3"/>
    <s v="38th•Blake"/>
    <m/>
    <s v="Residential"/>
    <m/>
    <m/>
    <m/>
    <m/>
    <m/>
    <n v="495"/>
    <m/>
    <m/>
    <m/>
    <n v="495"/>
    <m/>
    <m/>
    <m/>
    <m/>
    <m/>
    <m/>
    <m/>
    <n v="0"/>
    <m/>
    <m/>
  </r>
  <r>
    <n v="1715"/>
    <s v="PRÓXIMO AT PEÑA STATION"/>
    <m/>
    <m/>
    <x v="17"/>
    <m/>
    <x v="0"/>
    <s v="6233 N Panasonic Way"/>
    <s v="Denver"/>
    <s v="CO"/>
    <n v="39.809814114613502"/>
    <n v="-104.782536208548"/>
    <x v="3"/>
    <s v="61st•Peña"/>
    <m/>
    <s v="Residential"/>
    <s v="Market Rate"/>
    <s v="Rental"/>
    <m/>
    <m/>
    <m/>
    <n v="210"/>
    <m/>
    <m/>
    <m/>
    <n v="210"/>
    <m/>
    <m/>
    <m/>
    <m/>
    <m/>
    <m/>
    <m/>
    <n v="0"/>
    <m/>
    <n v="246"/>
  </r>
  <r>
    <n v="1716"/>
    <s v="Axis West Flats"/>
    <m/>
    <m/>
    <x v="4"/>
    <m/>
    <x v="0"/>
    <s v="1205 Benton St"/>
    <s v="Lakewood"/>
    <s v="CO"/>
    <n v="39.735461276801701"/>
    <n v="-105.05580578550401"/>
    <x v="11"/>
    <s v="Sheridan"/>
    <m/>
    <s v="Residential"/>
    <s v="Market Rate"/>
    <s v="Rental"/>
    <m/>
    <m/>
    <m/>
    <n v="59"/>
    <m/>
    <m/>
    <m/>
    <n v="59"/>
    <m/>
    <m/>
    <m/>
    <m/>
    <m/>
    <m/>
    <m/>
    <n v="0"/>
    <m/>
    <m/>
  </r>
  <r>
    <n v="1717"/>
    <s v="One Seven Belleview Station"/>
    <m/>
    <s v="Belleview Station TOD Master Plan"/>
    <x v="8"/>
    <m/>
    <x v="1"/>
    <s v="4882 S Newport St"/>
    <s v="Denver"/>
    <s v="CO"/>
    <n v="39.625769187824801"/>
    <n v="-104.906725396643"/>
    <x v="8"/>
    <s v="Belleview"/>
    <m/>
    <s v="Mixed Use"/>
    <s v="Market Rate"/>
    <s v="Rental"/>
    <m/>
    <m/>
    <m/>
    <n v="250"/>
    <m/>
    <m/>
    <m/>
    <n v="250"/>
    <m/>
    <m/>
    <m/>
    <s v="Retail"/>
    <m/>
    <n v="7500"/>
    <m/>
    <n v="7500"/>
    <m/>
    <n v="250"/>
  </r>
  <r>
    <n v="1718"/>
    <s v="TBD - Affordable Housing for Native American and Alaskan Native"/>
    <m/>
    <m/>
    <x v="8"/>
    <m/>
    <x v="1"/>
    <s v="901 Navajo St"/>
    <s v="Denver"/>
    <s v="CO"/>
    <n v="39.7308453620535"/>
    <n v="-105.00470071456699"/>
    <x v="0"/>
    <s v="10th•Osage"/>
    <m/>
    <s v="Mixed Use"/>
    <s v="Affordable"/>
    <s v="Rental"/>
    <m/>
    <n v="190"/>
    <m/>
    <m/>
    <m/>
    <m/>
    <m/>
    <n v="190"/>
    <m/>
    <m/>
    <m/>
    <s v="Other"/>
    <m/>
    <m/>
    <n v="17158"/>
    <n v="17158"/>
    <m/>
    <n v="85"/>
  </r>
  <r>
    <n v="1719"/>
    <s v="Benton Street Mixed Use"/>
    <m/>
    <m/>
    <x v="8"/>
    <m/>
    <x v="1"/>
    <s v="980 Benton St"/>
    <s v="Lakewood"/>
    <s v="CO"/>
    <n v="39.732960759980003"/>
    <n v="-105.05529342366501"/>
    <x v="11"/>
    <s v="Sheridan"/>
    <m/>
    <s v="Mixed Use"/>
    <s v="Market Rate"/>
    <s v="Rental"/>
    <m/>
    <m/>
    <m/>
    <n v="18"/>
    <m/>
    <m/>
    <m/>
    <n v="18"/>
    <n v="15290"/>
    <n v="0.35099999999999998"/>
    <m/>
    <s v="Retail"/>
    <m/>
    <n v="1933"/>
    <m/>
    <n v="1933"/>
    <m/>
    <n v="23"/>
  </r>
  <r>
    <n v="1720"/>
    <s v="Ingalls Street Townhomes"/>
    <m/>
    <m/>
    <x v="8"/>
    <m/>
    <x v="1"/>
    <s v="1405 Ingalls St"/>
    <s v="Lakewood"/>
    <s v="CO"/>
    <n v="39.7387654554067"/>
    <n v="-105.064075784368"/>
    <x v="11"/>
    <s v="Lamar"/>
    <m/>
    <s v="Residential"/>
    <s v="Market Rate"/>
    <s v="TBD"/>
    <s v="Townhomes"/>
    <m/>
    <m/>
    <n v="12"/>
    <m/>
    <m/>
    <m/>
    <n v="12"/>
    <m/>
    <m/>
    <m/>
    <s v="N/A"/>
    <m/>
    <m/>
    <m/>
    <n v="0"/>
    <m/>
    <n v="26"/>
  </r>
  <r>
    <n v="1721"/>
    <s v="15 Sable Apartments"/>
    <m/>
    <m/>
    <x v="8"/>
    <m/>
    <x v="1"/>
    <s v="15 S Sable Blvd"/>
    <s v="Aurora"/>
    <s v="CO"/>
    <n v="39.717164366027802"/>
    <n v="-104.820101554323"/>
    <x v="7"/>
    <s v="2nd•Abilene"/>
    <m/>
    <s v="Residential"/>
    <s v="Affordable"/>
    <m/>
    <m/>
    <n v="154"/>
    <m/>
    <m/>
    <m/>
    <m/>
    <m/>
    <n v="154"/>
    <m/>
    <m/>
    <m/>
    <m/>
    <m/>
    <m/>
    <m/>
    <n v="0"/>
    <m/>
    <m/>
  </r>
  <r>
    <n v="1704"/>
    <s v="Mill Creek Residential"/>
    <m/>
    <m/>
    <x v="8"/>
    <m/>
    <x v="1"/>
    <s v="3401 Blake St"/>
    <s v="Denver"/>
    <s v="CO"/>
    <n v="39.767774406222799"/>
    <n v="-104.977527643974"/>
    <x v="3"/>
    <s v="38th•Blake"/>
    <m/>
    <s v="Residential"/>
    <s v="TBD"/>
    <m/>
    <m/>
    <m/>
    <m/>
    <n v="202"/>
    <m/>
    <m/>
    <m/>
    <n v="202"/>
    <n v="24635"/>
    <m/>
    <m/>
    <s v="Retail"/>
    <m/>
    <n v="1830"/>
    <m/>
    <n v="1830"/>
    <m/>
    <n v="192"/>
  </r>
  <r>
    <n v="1714"/>
    <s v="40th and Walnut"/>
    <m/>
    <m/>
    <x v="8"/>
    <m/>
    <x v="1"/>
    <s v="1335 40TH STREET"/>
    <s v="Denver"/>
    <s v="CO"/>
    <n v="39.772052162976401"/>
    <n v="-104.96887502242301"/>
    <x v="3"/>
    <s v="38th•Blake"/>
    <m/>
    <s v="Mixed Use"/>
    <s v="TBD"/>
    <s v="Rental"/>
    <m/>
    <m/>
    <m/>
    <n v="420"/>
    <m/>
    <m/>
    <m/>
    <n v="420"/>
    <n v="75435"/>
    <n v="1.73"/>
    <m/>
    <s v="Retail"/>
    <m/>
    <n v="42505"/>
    <m/>
    <n v="42505"/>
    <m/>
    <n v="317"/>
  </r>
  <r>
    <n v="1724"/>
    <s v="The Hudson"/>
    <m/>
    <m/>
    <x v="8"/>
    <m/>
    <x v="1"/>
    <s v="3650 Delgany St"/>
    <m/>
    <s v="CO"/>
    <m/>
    <m/>
    <x v="3"/>
    <s v="38th•Blake"/>
    <m/>
    <s v="Residential"/>
    <s v="Market Rate"/>
    <s v="Rental"/>
    <m/>
    <m/>
    <m/>
    <n v="189"/>
    <m/>
    <m/>
    <m/>
    <n v="189"/>
    <m/>
    <m/>
    <m/>
    <m/>
    <m/>
    <m/>
    <m/>
    <n v="0"/>
    <m/>
    <n v="27"/>
  </r>
  <r>
    <n v="1725"/>
    <s v="Mental Health Center Apts"/>
    <m/>
    <m/>
    <x v="8"/>
    <m/>
    <x v="1"/>
    <s v="5055 W. 10th Ave"/>
    <s v="Denver"/>
    <s v="CO"/>
    <n v="39.733580892761303"/>
    <n v="-105.051987716064"/>
    <x v="11"/>
    <s v="Sheridan"/>
    <m/>
    <s v="Residential"/>
    <s v="Affordable"/>
    <s v="Rental"/>
    <m/>
    <n v="60"/>
    <m/>
    <m/>
    <m/>
    <m/>
    <m/>
    <n v="60"/>
    <m/>
    <m/>
    <m/>
    <m/>
    <m/>
    <m/>
    <m/>
    <n v="0"/>
    <m/>
    <m/>
  </r>
  <r>
    <n v="1726"/>
    <s v="Henninger Legacy Homes"/>
    <m/>
    <m/>
    <x v="8"/>
    <m/>
    <x v="1"/>
    <s v="333 W. Bayaud Ave"/>
    <s v="Denver"/>
    <s v="CO"/>
    <n v="39.715301283330099"/>
    <n v="-104.99307361791401"/>
    <x v="0"/>
    <s v="Alameda"/>
    <m/>
    <s v="Residential"/>
    <s v="Affordable"/>
    <s v="Rental"/>
    <m/>
    <n v="60"/>
    <m/>
    <m/>
    <m/>
    <m/>
    <m/>
    <n v="60"/>
    <m/>
    <m/>
    <m/>
    <m/>
    <m/>
    <m/>
    <m/>
    <n v="0"/>
    <m/>
    <m/>
  </r>
  <r>
    <n v="1727"/>
    <s v="Yates Quadplex"/>
    <m/>
    <m/>
    <x v="8"/>
    <m/>
    <x v="1"/>
    <s v="1328 NORTH YATES STREET"/>
    <m/>
    <s v="CO"/>
    <n v="39.7372992182353"/>
    <n v="-105.050721189957"/>
    <x v="11"/>
    <s v="Sheridan"/>
    <m/>
    <s v="Residential"/>
    <s v="TBD"/>
    <s v="TBD"/>
    <s v="Townhomes"/>
    <m/>
    <m/>
    <m/>
    <n v="4"/>
    <m/>
    <m/>
    <n v="4"/>
    <m/>
    <m/>
    <m/>
    <s v="N/A"/>
    <m/>
    <m/>
    <m/>
    <n v="0"/>
    <m/>
    <n v="4"/>
  </r>
  <r>
    <n v="1728"/>
    <s v="Holiday Shopping Center Redevelopment"/>
    <m/>
    <m/>
    <x v="27"/>
    <m/>
    <x v="1"/>
    <s v="955 Sheridan Blvd"/>
    <s v="Lakewood"/>
    <s v="CO"/>
    <m/>
    <m/>
    <x v="11"/>
    <s v="Sheridan"/>
    <m/>
    <s v="Residential"/>
    <s v="TBD"/>
    <s v="Rent"/>
    <m/>
    <m/>
    <m/>
    <n v="362"/>
    <m/>
    <m/>
    <m/>
    <n v="362"/>
    <m/>
    <m/>
    <m/>
    <m/>
    <m/>
    <m/>
    <m/>
    <n v="0"/>
    <m/>
    <m/>
  </r>
  <r>
    <n v="1729"/>
    <s v="35th and Brighton Apartments"/>
    <m/>
    <m/>
    <x v="8"/>
    <m/>
    <x v="1"/>
    <s v="3510 N Brighton Blvd"/>
    <s v="Denver"/>
    <s v="CO"/>
    <n v="39.770403411588603"/>
    <n v="-104.97831150460701"/>
    <x v="3"/>
    <s v="38th•Blake"/>
    <m/>
    <s v="Residential"/>
    <s v="TBD"/>
    <m/>
    <m/>
    <m/>
    <m/>
    <n v="263"/>
    <m/>
    <m/>
    <m/>
    <n v="263"/>
    <m/>
    <m/>
    <m/>
    <m/>
    <m/>
    <m/>
    <m/>
    <n v="0"/>
    <m/>
    <n v="85"/>
  </r>
  <r>
    <n v="1730"/>
    <s v="MAA Panorama"/>
    <m/>
    <m/>
    <x v="8"/>
    <m/>
    <x v="1"/>
    <s v="7700 S Chester St"/>
    <s v="Centennial"/>
    <s v="CO"/>
    <n v="39.575439555506101"/>
    <n v="-104.879876731568"/>
    <x v="8"/>
    <s v="Dry Creek"/>
    <m/>
    <s v="Mixed Use"/>
    <s v="TBD"/>
    <s v="Rental"/>
    <m/>
    <m/>
    <m/>
    <n v="528"/>
    <m/>
    <m/>
    <m/>
    <n v="528"/>
    <m/>
    <m/>
    <m/>
    <s v="Retail"/>
    <m/>
    <m/>
    <m/>
    <n v="0"/>
    <m/>
    <n v="847"/>
  </r>
  <r>
    <n v="1731"/>
    <s v="3800 Brighton"/>
    <m/>
    <m/>
    <x v="8"/>
    <m/>
    <x v="1"/>
    <s v="3800 Brighton Blvd"/>
    <s v="Denver"/>
    <s v="CO"/>
    <n v="39.773094588442298"/>
    <n v="-104.974450615065"/>
    <x v="3"/>
    <s v="38th•Blake"/>
    <m/>
    <s v="TBD"/>
    <s v="TBD"/>
    <m/>
    <m/>
    <m/>
    <m/>
    <m/>
    <m/>
    <m/>
    <m/>
    <n v="0"/>
    <m/>
    <m/>
    <m/>
    <m/>
    <m/>
    <m/>
    <m/>
    <n v="0"/>
    <m/>
    <m/>
  </r>
  <r>
    <n v="1732"/>
    <s v="AC Hotel Rino"/>
    <s v="Brighton Blvd Hotel"/>
    <m/>
    <x v="8"/>
    <m/>
    <x v="1"/>
    <s v="3680 N Brighton"/>
    <s v="Denver"/>
    <s v="CO"/>
    <n v="39.771988692893203"/>
    <n v="-104.976228104271"/>
    <x v="3"/>
    <s v="38th•Blake"/>
    <m/>
    <s v="Hotel"/>
    <s v="N/A"/>
    <m/>
    <m/>
    <m/>
    <m/>
    <m/>
    <m/>
    <m/>
    <m/>
    <n v="0"/>
    <m/>
    <m/>
    <m/>
    <s v="Retail"/>
    <m/>
    <n v="2567"/>
    <m/>
    <n v="2567"/>
    <n v="128"/>
    <n v="0"/>
  </r>
  <r>
    <n v="1697"/>
    <s v="Three three 54"/>
    <s v="Sonder Hotel RiNo"/>
    <m/>
    <x v="26"/>
    <m/>
    <x v="0"/>
    <s v="3354 Larimer St"/>
    <s v="Denver"/>
    <s v="CO"/>
    <n v="39.765590112775598"/>
    <n v="-104.975812790831"/>
    <x v="3"/>
    <s v="38th•Blake"/>
    <m/>
    <s v="Commercial"/>
    <s v="N/A"/>
    <s v="N/A"/>
    <m/>
    <m/>
    <m/>
    <m/>
    <m/>
    <m/>
    <m/>
    <n v="0"/>
    <m/>
    <m/>
    <m/>
    <s v="Retail"/>
    <m/>
    <n v="6619"/>
    <m/>
    <n v="6619"/>
    <n v="23"/>
    <n v="0"/>
  </r>
  <r>
    <n v="1734"/>
    <s v="Fairfield at Arista"/>
    <m/>
    <s v="Arista Broomfield"/>
    <x v="8"/>
    <m/>
    <x v="1"/>
    <s v="8221 Transit Way"/>
    <s v="Broomfield"/>
    <s v="CO"/>
    <n v="39.908023609752703"/>
    <n v="-105.088764521817"/>
    <x v="5"/>
    <s v="US 36•Broomfield"/>
    <n v="161"/>
    <s v="Residential"/>
    <s v="Market Rate"/>
    <s v="Rental"/>
    <m/>
    <m/>
    <m/>
    <n v="387"/>
    <m/>
    <m/>
    <m/>
    <n v="387"/>
    <m/>
    <m/>
    <m/>
    <m/>
    <m/>
    <m/>
    <m/>
    <n v="0"/>
    <m/>
    <n v="635"/>
  </r>
  <r>
    <n v="1667"/>
    <s v="Central Park III"/>
    <s v="Village at CP Phase II"/>
    <m/>
    <x v="26"/>
    <m/>
    <x v="0"/>
    <s v="8305 E 35th Ave"/>
    <s v="Denver"/>
    <s v="CO"/>
    <n v="39.766925000000001"/>
    <n v="-104.89195599999999"/>
    <x v="3"/>
    <s v="Central Park"/>
    <n v="219"/>
    <s v="Residential"/>
    <s v="Affordable"/>
    <s v="Rental"/>
    <m/>
    <n v="127"/>
    <m/>
    <m/>
    <m/>
    <m/>
    <m/>
    <n v="127"/>
    <m/>
    <m/>
    <m/>
    <m/>
    <m/>
    <m/>
    <m/>
    <n v="0"/>
    <m/>
    <m/>
  </r>
  <r>
    <n v="1736"/>
    <s v="Children's Hospital Therapy Care Center"/>
    <m/>
    <s v="Arista Broomfield"/>
    <x v="9"/>
    <m/>
    <x v="0"/>
    <s v="8401 Arista Pl"/>
    <s v="Broomfield"/>
    <s v="CO"/>
    <n v="39.906517471515997"/>
    <n v="-105.09162844472699"/>
    <x v="5"/>
    <s v="US 36•Broomfield"/>
    <n v="161"/>
    <s v="Commercial"/>
    <s v="N/A"/>
    <m/>
    <m/>
    <m/>
    <m/>
    <m/>
    <m/>
    <m/>
    <m/>
    <n v="0"/>
    <m/>
    <m/>
    <m/>
    <s v="Other"/>
    <m/>
    <m/>
    <n v="60000"/>
    <n v="60000"/>
    <m/>
    <n v="271"/>
  </r>
  <r>
    <n v="1737"/>
    <s v="KB Homes"/>
    <m/>
    <s v="Arista Broomfield"/>
    <x v="9"/>
    <m/>
    <x v="0"/>
    <s v="Uptown Ave and Parkland St (SW)"/>
    <s v="Broomfield"/>
    <s v="CO"/>
    <n v="39.903467506839398"/>
    <n v="-105.09174270797"/>
    <x v="5"/>
    <s v="US 36•Broomfield"/>
    <n v="161"/>
    <s v="Residential"/>
    <s v="Market Rate"/>
    <s v="Owner"/>
    <s v="Duplex"/>
    <m/>
    <m/>
    <m/>
    <n v="62"/>
    <m/>
    <m/>
    <n v="62"/>
    <m/>
    <m/>
    <m/>
    <m/>
    <m/>
    <m/>
    <m/>
    <n v="0"/>
    <m/>
    <n v="223"/>
  </r>
  <r>
    <n v="1738"/>
    <s v="Parcel V - Phase 1"/>
    <m/>
    <s v="Arista Broomfield"/>
    <x v="18"/>
    <m/>
    <x v="0"/>
    <s v="Uptown Ave and Parkland St (SE)"/>
    <s v="Broomfield"/>
    <s v="CO"/>
    <n v="39.903650548429702"/>
    <n v="-105.089947508479"/>
    <x v="5"/>
    <s v="US 36•Broomfield"/>
    <n v="161"/>
    <s v="Residential"/>
    <s v="Market Rate"/>
    <s v="Owner"/>
    <s v="Townhomes"/>
    <m/>
    <m/>
    <m/>
    <n v="28"/>
    <m/>
    <m/>
    <n v="28"/>
    <m/>
    <m/>
    <m/>
    <s v="N/A"/>
    <m/>
    <m/>
    <m/>
    <n v="0"/>
    <m/>
    <n v="50"/>
  </r>
  <r>
    <n v="1739"/>
    <s v="Century Communities"/>
    <m/>
    <s v="Arista Broomfield"/>
    <x v="0"/>
    <m/>
    <x v="0"/>
    <s v="Uptown Ave and Central Ct"/>
    <s v="Broomfield"/>
    <s v="CO"/>
    <n v="39.902361021122303"/>
    <n v="-105.08940525912899"/>
    <x v="5"/>
    <s v="US 36•Broomfield"/>
    <n v="161"/>
    <s v="Residential"/>
    <s v="Market Rate"/>
    <s v="Owner"/>
    <s v="Townhomes"/>
    <m/>
    <m/>
    <m/>
    <n v="92"/>
    <m/>
    <m/>
    <n v="92"/>
    <m/>
    <m/>
    <m/>
    <s v="N/A"/>
    <m/>
    <m/>
    <m/>
    <n v="0"/>
    <m/>
    <n v="236"/>
  </r>
  <r>
    <n v="1740"/>
    <s v="Arista Place Lot 4"/>
    <m/>
    <s v="Arista Broomfield"/>
    <x v="10"/>
    <m/>
    <x v="0"/>
    <s v="Arista Place and Colony Row"/>
    <s v="Broomfield"/>
    <s v="CO"/>
    <n v="39.906026246382503"/>
    <n v="-105.08846862339399"/>
    <x v="5"/>
    <s v="US 36•Broomfield"/>
    <n v="161"/>
    <s v="Commercial"/>
    <s v="N/A"/>
    <m/>
    <m/>
    <m/>
    <m/>
    <m/>
    <m/>
    <m/>
    <m/>
    <n v="0"/>
    <m/>
    <m/>
    <m/>
    <s v="Office, Retail"/>
    <n v="67735"/>
    <n v="24728"/>
    <m/>
    <n v="92463"/>
    <m/>
    <n v="399"/>
  </r>
  <r>
    <n v="1741"/>
    <s v="Arista Place Lot 5"/>
    <m/>
    <s v="Arista Broomfield"/>
    <x v="10"/>
    <m/>
    <x v="0"/>
    <s v="Arista Place and Central Ct"/>
    <s v="Broomfield"/>
    <s v="CO"/>
    <n v="39.906011843767097"/>
    <n v="-105.086851251512"/>
    <x v="5"/>
    <s v="US 36•Broomfield"/>
    <n v="161"/>
    <s v="Commercial"/>
    <s v="N/A"/>
    <m/>
    <m/>
    <m/>
    <m/>
    <m/>
    <m/>
    <m/>
    <m/>
    <n v="0"/>
    <m/>
    <m/>
    <m/>
    <m/>
    <n v="94432"/>
    <n v="24894"/>
    <m/>
    <n v="119326"/>
    <m/>
    <n v="477"/>
  </r>
  <r>
    <n v="1742"/>
    <s v="Live Work Lofts"/>
    <m/>
    <s v="Arista Broomfield"/>
    <x v="10"/>
    <m/>
    <x v="0"/>
    <s v="Transit Way and Colony Row"/>
    <s v="Broomfield"/>
    <s v="CO"/>
    <n v="39.906600291018599"/>
    <n v="-105.089069438156"/>
    <x v="5"/>
    <s v="US 36•Broomfield"/>
    <n v="161"/>
    <s v="Mixed Use"/>
    <s v="Market Rate"/>
    <s v="Owner"/>
    <s v="Townhomes"/>
    <m/>
    <m/>
    <m/>
    <n v="13"/>
    <m/>
    <m/>
    <n v="13"/>
    <m/>
    <m/>
    <m/>
    <s v="Retail"/>
    <m/>
    <n v="615"/>
    <m/>
    <n v="615"/>
    <m/>
    <n v="35"/>
  </r>
  <r>
    <n v="1733"/>
    <s v="Flats on the A"/>
    <m/>
    <m/>
    <x v="26"/>
    <m/>
    <x v="0"/>
    <s v="3910 Salida Street"/>
    <s v="Aurora"/>
    <s v="CO"/>
    <n v="39.7711587004584"/>
    <n v="-104.782708174343"/>
    <x v="3"/>
    <s v="40th•Airport Blvd"/>
    <m/>
    <s v="Residential"/>
    <s v="Market Rate"/>
    <s v="Rental"/>
    <m/>
    <m/>
    <m/>
    <n v="374"/>
    <m/>
    <m/>
    <m/>
    <n v="374"/>
    <m/>
    <m/>
    <m/>
    <s v="N/A"/>
    <m/>
    <m/>
    <m/>
    <n v="0"/>
    <m/>
    <n v="527"/>
  </r>
  <r>
    <n v="1744"/>
    <s v="Arista Class A Office"/>
    <m/>
    <s v="Arista Broomfield"/>
    <x v="8"/>
    <m/>
    <x v="1"/>
    <s v="8520 Uptown Ave"/>
    <s v="Broomfield"/>
    <s v="CO"/>
    <n v="39.907459073287797"/>
    <n v="-105.093059629614"/>
    <x v="5"/>
    <s v="US 36•Broomfield"/>
    <n v="161"/>
    <s v="Commercial"/>
    <s v="N/A"/>
    <m/>
    <m/>
    <m/>
    <m/>
    <m/>
    <m/>
    <m/>
    <m/>
    <n v="0"/>
    <m/>
    <m/>
    <m/>
    <s v="Office"/>
    <n v="81300"/>
    <m/>
    <m/>
    <n v="81300"/>
    <m/>
    <n v="270"/>
  </r>
  <r>
    <n v="1745"/>
    <s v="Civic Duty Beer Garden"/>
    <m/>
    <s v="Arista Broomfield"/>
    <x v="8"/>
    <m/>
    <x v="1"/>
    <s v="8000 Arista Pl"/>
    <s v="Broomfield"/>
    <s v="CO"/>
    <n v="39.905218642389499"/>
    <n v="-105.086806285512"/>
    <x v="5"/>
    <s v="US 36•Broomfield"/>
    <n v="161"/>
    <s v="Commercial"/>
    <s v="N/A"/>
    <m/>
    <m/>
    <m/>
    <m/>
    <m/>
    <m/>
    <m/>
    <m/>
    <n v="0"/>
    <m/>
    <m/>
    <m/>
    <s v="Retail"/>
    <m/>
    <n v="3700"/>
    <m/>
    <n v="3700"/>
    <m/>
    <m/>
  </r>
  <r>
    <n v="1746"/>
    <s v="Wadsworth Junction Apartments"/>
    <m/>
    <m/>
    <x v="8"/>
    <m/>
    <x v="1"/>
    <s v="11495 Wadsworth Boulevard"/>
    <s v="Broomfield"/>
    <s v="CO"/>
    <n v="39.904516717822403"/>
    <n v="-105.08226264689699"/>
    <x v="5"/>
    <s v="US 36•Broomfield"/>
    <n v="161"/>
    <s v="Residential"/>
    <s v="Market Rate"/>
    <s v="Rental"/>
    <m/>
    <m/>
    <m/>
    <n v="227"/>
    <m/>
    <m/>
    <m/>
    <n v="227"/>
    <m/>
    <m/>
    <m/>
    <m/>
    <m/>
    <m/>
    <m/>
    <n v="0"/>
    <m/>
    <n v="401"/>
  </r>
  <r>
    <n v="1747"/>
    <s v="Missing Middle Apartments"/>
    <m/>
    <m/>
    <x v="8"/>
    <m/>
    <x v="1"/>
    <s v="3625 W 10th Ave"/>
    <s v="Denver"/>
    <s v="CO"/>
    <n v="39.733152417624197"/>
    <n v="-105.03547764276099"/>
    <x v="11"/>
    <s v="Perry"/>
    <m/>
    <s v="Residential"/>
    <s v="Affordable"/>
    <s v="Rental"/>
    <m/>
    <n v="21"/>
    <m/>
    <m/>
    <m/>
    <m/>
    <m/>
    <n v="21"/>
    <m/>
    <m/>
    <m/>
    <m/>
    <m/>
    <m/>
    <m/>
    <n v="0"/>
    <m/>
    <n v="4"/>
  </r>
  <r>
    <n v="1748"/>
    <s v="Albion and Iliff Affordable Apartments"/>
    <m/>
    <m/>
    <x v="8"/>
    <m/>
    <x v="1"/>
    <s v="NE corner of Albion and Iliff"/>
    <s v="Denver"/>
    <s v="CO"/>
    <n v="39.675155337466798"/>
    <n v="-104.939310491496"/>
    <x v="8"/>
    <s v="Colorado"/>
    <m/>
    <s v="Residential"/>
    <s v="Affordable"/>
    <s v="Rental"/>
    <m/>
    <n v="169"/>
    <m/>
    <m/>
    <m/>
    <m/>
    <m/>
    <n v="169"/>
    <m/>
    <m/>
    <m/>
    <m/>
    <m/>
    <m/>
    <m/>
    <n v="0"/>
    <m/>
    <m/>
  </r>
  <r>
    <n v="1749"/>
    <s v="Hanover Alameda Station"/>
    <m/>
    <m/>
    <x v="8"/>
    <m/>
    <x v="1"/>
    <s v="301 S Cherokee"/>
    <s v="Denver"/>
    <s v="CO"/>
    <n v="39.710642634060399"/>
    <n v="-104.993220017422"/>
    <x v="0"/>
    <s v="Alameda"/>
    <m/>
    <s v="Mixed Use"/>
    <s v="Market Rate"/>
    <s v="Rental"/>
    <m/>
    <m/>
    <m/>
    <n v="721"/>
    <m/>
    <m/>
    <m/>
    <n v="721"/>
    <m/>
    <m/>
    <m/>
    <s v="Retail, Office"/>
    <n v="3681"/>
    <n v="8188"/>
    <m/>
    <n v="11869"/>
    <m/>
    <n v="950"/>
  </r>
  <r>
    <n v="1750"/>
    <s v="Chestnut Place"/>
    <m/>
    <m/>
    <x v="8"/>
    <m/>
    <x v="1"/>
    <s v="1901 Chestnut Pl"/>
    <s v="Denver"/>
    <s v="CO"/>
    <n v="39.757223639187202"/>
    <n v="-104.999942844252"/>
    <x v="2"/>
    <s v="Union"/>
    <m/>
    <s v="Residential"/>
    <s v="TBD"/>
    <s v="TBD"/>
    <m/>
    <m/>
    <m/>
    <n v="177"/>
    <m/>
    <m/>
    <m/>
    <n v="177"/>
    <m/>
    <m/>
    <m/>
    <s v="Retail"/>
    <m/>
    <n v="8568"/>
    <m/>
    <n v="8568"/>
    <m/>
    <m/>
  </r>
  <r>
    <n v="1751"/>
    <s v="Joli"/>
    <m/>
    <s v="DHA Sun Valley Redevelopment"/>
    <x v="28"/>
    <m/>
    <x v="1"/>
    <m/>
    <s v="Denver"/>
    <s v="CO"/>
    <n v="39.7325759429607"/>
    <n v="-105.017833105134"/>
    <x v="11"/>
    <s v="Decatur•Federal"/>
    <m/>
    <s v="Mixed Use"/>
    <s v="Mixed Income"/>
    <s v="Rental"/>
    <m/>
    <n v="80"/>
    <m/>
    <n v="53"/>
    <m/>
    <m/>
    <m/>
    <n v="133"/>
    <m/>
    <m/>
    <m/>
    <s v="Retail"/>
    <m/>
    <m/>
    <m/>
    <n v="0"/>
    <m/>
    <m/>
  </r>
  <r>
    <n v="1752"/>
    <s v="FLO"/>
    <m/>
    <s v="DHA Sun Valley Redevelopment"/>
    <x v="28"/>
    <m/>
    <x v="1"/>
    <m/>
    <s v="Denver"/>
    <s v="CO"/>
    <n v="39.731560084623403"/>
    <n v="-105.018075277508"/>
    <x v="11"/>
    <s v="Decatur•Federal"/>
    <m/>
    <s v="Residential"/>
    <s v="Affordable"/>
    <s v="Rental"/>
    <m/>
    <m/>
    <m/>
    <m/>
    <m/>
    <n v="212"/>
    <m/>
    <n v="212"/>
    <m/>
    <m/>
    <m/>
    <m/>
    <m/>
    <m/>
    <m/>
    <n v="0"/>
    <m/>
    <m/>
  </r>
  <r>
    <n v="1753"/>
    <s v="TBD- Affordable Modular Apts"/>
    <m/>
    <m/>
    <x v="8"/>
    <m/>
    <x v="1"/>
    <s v="2639 W Holden Pl"/>
    <s v="Denver"/>
    <s v="CO"/>
    <n v="39.735851778531803"/>
    <n v="-105.02036598816299"/>
    <x v="11"/>
    <s v="Decatur•Federal"/>
    <m/>
    <s v="Residential"/>
    <s v="Affordable"/>
    <s v="Rental"/>
    <s v="Modular"/>
    <n v="77"/>
    <m/>
    <m/>
    <m/>
    <m/>
    <m/>
    <n v="77"/>
    <m/>
    <m/>
    <m/>
    <m/>
    <m/>
    <m/>
    <m/>
    <n v="0"/>
    <m/>
    <m/>
  </r>
  <r>
    <n v="1754"/>
    <s v="Phantom Residences"/>
    <m/>
    <m/>
    <x v="8"/>
    <m/>
    <x v="1"/>
    <s v="NW corner S. Cherokee St &amp; W. Warren Ave"/>
    <s v="Denver"/>
    <s v="CO"/>
    <n v="39.676851900087797"/>
    <n v="-104.991480166388"/>
    <x v="9"/>
    <s v="Evans"/>
    <n v="61"/>
    <s v="Residential"/>
    <s v="Market Rate"/>
    <s v="TBD"/>
    <s v="Townhomes"/>
    <m/>
    <m/>
    <m/>
    <n v="5"/>
    <m/>
    <m/>
    <n v="5"/>
    <m/>
    <m/>
    <m/>
    <s v="N/A"/>
    <m/>
    <m/>
    <m/>
    <n v="0"/>
    <m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5A2931-E16F-4406-A399-9C94F4C6A2D2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D44" firstHeaderRow="0" firstDataRow="1" firstDataCol="1" rowPageCount="1" colPageCount="1"/>
  <pivotFields count="36">
    <pivotField showAll="0"/>
    <pivotField showAll="0"/>
    <pivotField showAll="0"/>
    <pivotField showAll="0"/>
    <pivotField axis="axisPage" showAll="0">
      <items count="30">
        <item x="5"/>
        <item x="25"/>
        <item x="23"/>
        <item x="24"/>
        <item x="22"/>
        <item x="16"/>
        <item x="21"/>
        <item x="10"/>
        <item x="18"/>
        <item x="7"/>
        <item x="6"/>
        <item x="15"/>
        <item x="20"/>
        <item x="9"/>
        <item x="1"/>
        <item x="0"/>
        <item x="3"/>
        <item x="14"/>
        <item x="11"/>
        <item x="12"/>
        <item x="2"/>
        <item x="13"/>
        <item x="4"/>
        <item x="17"/>
        <item x="26"/>
        <item x="19"/>
        <item x="28"/>
        <item x="27"/>
        <item x="8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4">
        <item x="3"/>
        <item x="4"/>
        <item x="0"/>
        <item x="1"/>
        <item x="2"/>
        <item x="5"/>
        <item x="6"/>
        <item x="10"/>
        <item x="12"/>
        <item x="7"/>
        <item x="8"/>
        <item x="9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2">
    <field x="12"/>
    <field x="6"/>
  </rowFields>
  <rowItems count="4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Sum of Total Residential Units (#)" fld="25" baseField="0" baseItem="0"/>
    <dataField name="Sum of Total Commercial (SF)" fld="33" baseField="0" baseItem="0"/>
    <dataField name="Sum of Hotel Keys (#)" fld="34" baseField="12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BC63AA-065C-4DE1-91E5-CBDED60354A0}" name="Table2" displayName="Table2" ref="B4:C7" totalsRowShown="0" headerRowDxfId="27">
  <autoFilter ref="B4:C7" xr:uid="{EA924D62-00BF-4115-90EB-830B60ACFC71}"/>
  <tableColumns count="2">
    <tableColumn id="1" xr3:uid="{54CD83D9-813B-445B-8C10-73AFA69F8FD2}" name="Tab Name" dataDxfId="26"/>
    <tableColumn id="2" xr3:uid="{65A3C2AA-1B40-43F6-9192-A4DB68C7CE83}" name="Tab Description" dataDxfId="2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CD9954-5FD4-4129-A532-0341CD4A26C0}" name="Table3" displayName="Table3" ref="B14:D50" totalsRowShown="0" dataDxfId="24">
  <autoFilter ref="B14:D50" xr:uid="{B27D1AC6-04D1-4391-A395-CD53B2AE1839}"/>
  <tableColumns count="3">
    <tableColumn id="1" xr3:uid="{CA9B1D1A-CFF6-41C9-B3B0-157049F213C6}" name="Header Name" dataDxfId="23"/>
    <tableColumn id="2" xr3:uid="{8DD73D71-824C-469C-A1E8-7AD6311CC979}" name="Description" dataDxfId="22"/>
    <tableColumn id="3" xr3:uid="{FA7031A9-AD59-4DA0-AA44-46909FA7DB19}" name="Data Type &amp; List of values" dataDxfId="21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F5EF6F-DF0A-4259-98E2-852167239AF2}" name="MasterTable7" displayName="MasterTable7" ref="A1:AJ464" totalsRowShown="0" headerRowDxfId="20" headerRowBorderDxfId="19">
  <autoFilter ref="A1:AJ464" xr:uid="{65EBB5BA-4A62-4526-AA2F-1471FEF258BE}"/>
  <tableColumns count="36">
    <tableColumn id="1" xr3:uid="{07C757CA-0960-457D-A3DD-4AD05FD3411F}" name="ID#"/>
    <tableColumn id="2" xr3:uid="{03EEC29F-1151-44B7-A382-4FE987C8587D}" name="Property Name"/>
    <tableColumn id="3" xr3:uid="{8CD7272F-AD67-4E36-BDD8-CB138BE1322B}" name="Alt. Property Name"/>
    <tableColumn id="15" xr3:uid="{18322905-8A13-4842-961A-18A5FBF78743}" name="Master Development Name"/>
    <tableColumn id="35" xr3:uid="{B3E4A7D3-8C2D-46C2-AEA8-20FE3185B88F}" name="Year Completed" dataDxfId="18"/>
    <tableColumn id="36" xr3:uid="{7CD14F55-A5D8-44C6-A5CA-925D0E872EA7}" name="Original Year Built (if rennovated)" dataDxfId="17"/>
    <tableColumn id="37" xr3:uid="{400FB5A0-98A5-4C53-8B81-F75F776AD6CA}" name="Planned or Built" dataDxfId="16" dataCellStyle="Comma">
      <calculatedColumnFormula>IF(MasterTable7[[#This Row],[Year Completed]]&lt;=YEAR(TODAY()),"Existing TOD","Planned TOD")</calculatedColumnFormula>
    </tableColumn>
    <tableColumn id="4" xr3:uid="{641040B2-68FC-4F15-AD72-A6046022F526}" name="Property Address"/>
    <tableColumn id="5" xr3:uid="{3795DB7B-DEDB-4022-9F83-F709BE293AED}" name="City"/>
    <tableColumn id="6" xr3:uid="{6146C997-01B7-4F20-BA60-202D39488549}" name="State" dataDxfId="15">
      <calculatedColumnFormula>"CO"</calculatedColumnFormula>
    </tableColumn>
    <tableColumn id="7" xr3:uid="{4C23091C-BF67-4FB6-A291-19D496D78464}" name="Latitude"/>
    <tableColumn id="8" xr3:uid="{804B8D63-9BA0-4750-BA85-8B164B8377A9}" name="Longitude"/>
    <tableColumn id="9" xr3:uid="{3A9E050B-A4B7-40C0-B197-C448976CE8F4}" name="RTD Corridor" dataDxfId="14"/>
    <tableColumn id="10" xr3:uid="{6A7AB000-40F9-48DF-87B1-0EE2E9B43982}" name="Nearest Station"/>
    <tableColumn id="14" xr3:uid="{36C0536A-3DCF-465E-87CC-82E2E3300CFD}" name="Station PID" dataDxfId="13"/>
    <tableColumn id="16" xr3:uid="{7F90AE09-7A33-43BF-B923-D0969597D5F9}" name="Use"/>
    <tableColumn id="17" xr3:uid="{F8848A09-E64C-4EE4-AEB9-12FFA583D953}" name="Residential Income Type" dataDxfId="12"/>
    <tableColumn id="18" xr3:uid="{8518FC56-6CE4-4407-B146-2CB3A4DCCE0C}" name="Tenure" dataDxfId="11"/>
    <tableColumn id="12" xr3:uid="{B55B538B-C722-4171-B155-A3492FD6D460}" name="Housing Type" dataDxfId="10"/>
    <tableColumn id="19" xr3:uid="{936C28A9-D6D8-4751-A4C8-E30A6540B7D4}" name="A.H. Rental Units (#)"/>
    <tableColumn id="20" xr3:uid="{DFABF54F-F602-456E-8D91-504BFF6AC398}" name="A.H. Owned Units (#)"/>
    <tableColumn id="21" xr3:uid="{3363DDC1-8659-4BEF-B17A-1CD2A4222438}" name="Mkt Rental Units (#)"/>
    <tableColumn id="22" xr3:uid="{15445C8C-4FED-4C50-922C-467D6B74005F}" name="Mkt Owned Units (#)"/>
    <tableColumn id="23" xr3:uid="{CB08BE82-52EC-4671-B456-41AE2F5318FC}" name="Sr. Res. Units (#)"/>
    <tableColumn id="24" xr3:uid="{8D49D8D2-AF4C-48EB-A131-48A0CB1E2696}" name="Stu. Res. Units (#)"/>
    <tableColumn id="25" xr3:uid="{E4CE95FA-A1FF-49B1-A47F-0FB2CAE22FF7}" name="Total Residential Units (#)" dataDxfId="9">
      <calculatedColumnFormula>SUM(T2:Y2)</calculatedColumnFormula>
    </tableColumn>
    <tableColumn id="26" xr3:uid="{DE751FF4-E6F8-4A07-8076-D983BB6B9BB0}" name="Lot Size (SF)"/>
    <tableColumn id="27" xr3:uid="{BC5ABCE6-928F-4165-9135-B394371050F1}" name="Acreage"/>
    <tableColumn id="28" xr3:uid="{50AB1AD5-8D0A-414E-8008-847E956A2C82}" name="Units per Acre"/>
    <tableColumn id="29" xr3:uid="{A34070CE-500A-4151-BDD8-9AD9BDF3DB3B}" name="Commercial Type" dataDxfId="8"/>
    <tableColumn id="30" xr3:uid="{C342B282-5591-4077-B45C-F2A7BB031434}" name="Office (SF)" dataDxfId="7" dataCellStyle="Comma"/>
    <tableColumn id="31" xr3:uid="{19A3F690-1E00-4538-837D-7AE3BB0FC3F9}" name="Retail (SF)" dataDxfId="6" dataCellStyle="Comma"/>
    <tableColumn id="32" xr3:uid="{430B499F-FD99-416C-A665-81D9658878F0}" name="Other Commercial (SF)" dataDxfId="5" dataCellStyle="Comma"/>
    <tableColumn id="33" xr3:uid="{9470DE20-3BEC-4F14-8B5C-A731B3C5C573}" name="Total Commercial (SF)" dataDxfId="4" dataCellStyle="Comma"/>
    <tableColumn id="34" xr3:uid="{6FD199F6-1D19-4D74-8C8B-AD0BB8CDF70D}" name="Hotel Keys (#)" dataDxfId="3" dataCellStyle="Comma"/>
    <tableColumn id="50" xr3:uid="{253F1DBB-82B8-459D-853E-C546569913E3}" name="Parking Spaces" dataDxfId="2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73FCF5-081D-43AA-AD83-0465EE046DEC}" name="Table4" displayName="Table4" ref="B2:C42" totalsRowShown="0" headerRowDxfId="1" headerRowBorderDxfId="0">
  <autoFilter ref="B2:C42" xr:uid="{2728D9C5-2067-4AFA-A5A7-C7D84DC19426}"/>
  <tableColumns count="2">
    <tableColumn id="1" xr3:uid="{5E782BD8-5A64-4F9B-82DD-528AD7AA423C}" name="Pre 2022 Headers"/>
    <tableColumn id="2" xr3:uid="{AEE9D52B-048E-47D2-BCF5-4338BBEBEE65}" name="2022 and later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62" dT="2024-03-25T23:12:38.53" personId="{877AC738-C9F0-4F69-8190-C1E561149954}" id="{2801D7A3-ADBD-4B0B-A55A-A527A6D52173}">
    <text>Project Inactive?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place/4949+Niagara+St,+Englewood,+CO+80111/data=!4m2!3m1!1s0x876c86e2234c12bb:0x94886b225a1dd6e5?sa=X&amp;ved=2ahUKEwjyytr4k47dAhUB_4MKHYAwB-oQ8gEwAHoECAAQAQ" TargetMode="External"/><Relationship Id="rId299" Type="http://schemas.openxmlformats.org/officeDocument/2006/relationships/hyperlink" Target="https://www.google.com/maps/place/5400+DTC+Pkwy,+Greenwood+Village,+CO+80111/@39.618405,-104.8981957,17z/data=!3m1!4b1!4m5!3m4!1s0x876c86f765a73ab1:0x7d931f6af5d00d68!8m2!3d39.618405!4d-104.896007" TargetMode="External"/><Relationship Id="rId21" Type="http://schemas.openxmlformats.org/officeDocument/2006/relationships/hyperlink" Target="https://www.google.com/maps/place/Camden+Belleview+Station+Apartments/@39.6279117,-104.9093216,15z/data=!4m5!3m4!1s0x0:0x126fa7fa571b1e56!8m2!3d39.6279117!4d-104.9093216" TargetMode="External"/><Relationship Id="rId63" Type="http://schemas.openxmlformats.org/officeDocument/2006/relationships/hyperlink" Target="https://www.google.com/maps/place/Lofts+at+Lincoln+Station+Apartments/@39.5463019,-104.8734524,17z/data=!3m1!4b1!4m5!3m4!1s0x876c850cc4d27067:0x4d9a824d8258b7!8m2!3d39.5462978!4d-104.8712637" TargetMode="External"/><Relationship Id="rId159" Type="http://schemas.openxmlformats.org/officeDocument/2006/relationships/hyperlink" Target="https://www.google.com/maps/place/1011+Navajo+St,+Denver,+CO+80204/@39.7323298,-105.0044537,144m/data=!3m1!1e3!4m5!3m4!1s0x876c7f346f580665:0x99a59b39cebbb33f!8m2!3d39.732488!4d-105.0042024" TargetMode="External"/><Relationship Id="rId324" Type="http://schemas.openxmlformats.org/officeDocument/2006/relationships/hyperlink" Target="https://www.google.com/maps/place/2150+Welton+St,+Denver,+CO+80205/@39.7496823,-104.9868845,17z/data=!3m1!4b1!4m5!3m4!1s0x876c7927f192811b:0x7ac4fb40668b53de!8m2!3d39.7496823!4d-104.9846958" TargetMode="External"/><Relationship Id="rId366" Type="http://schemas.openxmlformats.org/officeDocument/2006/relationships/hyperlink" Target="https://www.google.com/maps/place/Steel+Yards+Condo+Mtce+Office/@40.0251162,-105.2522864,415m/data=!3m1!1e3!4m8!1m2!2m1!1sthe+steelyards!3m4!1s0x0:0x631c7d4f11a7ca20!8m2!3d40.0261595!4d-105.2529364" TargetMode="External"/><Relationship Id="rId170" Type="http://schemas.openxmlformats.org/officeDocument/2006/relationships/hyperlink" Target="https://www.apartments.com/sova-denver-co/kphrzwb/" TargetMode="External"/><Relationship Id="rId226" Type="http://schemas.openxmlformats.org/officeDocument/2006/relationships/hyperlink" Target="https://www.hines.com/properties/one-union-station-denver" TargetMode="External"/><Relationship Id="rId433" Type="http://schemas.openxmlformats.org/officeDocument/2006/relationships/hyperlink" Target="https://www.google.com/maps/place/8877+Eaton+St,+Westminster,+CO+80031/@39.8579869,-105.0610901,17z/data=!3m1!4b1!4m8!1m2!2m1!1s8877+Eaton+St!3m4!1s0x876b89cc32bc8c61:0x471ff95571384ec6!8m2!3d39.8579828!4d-105.0589014" TargetMode="External"/><Relationship Id="rId268" Type="http://schemas.openxmlformats.org/officeDocument/2006/relationships/hyperlink" Target="https://www.google.com/maps/place/13100+E+Colfax+Ave,+Aurora,+CO+80011/@39.7398142,-104.8381799,833m/data=!3m2!1e3!4b1!4m5!3m4!1s0x876c6348452efd25:0x5066456380396cea!8m2!3d39.7398142!4d-104.8359912" TargetMode="External"/><Relationship Id="rId32" Type="http://schemas.openxmlformats.org/officeDocument/2006/relationships/hyperlink" Target="https://www.google.com/maps/place/Decatur+Place/@39.7353406,-105.0235054,16.5z/data=!4m5!3m4!1s0x0:0xb57ef97d4931e568!8m2!3d39.7351699!4d-105.0225899?hl=en" TargetMode="External"/><Relationship Id="rId74" Type="http://schemas.openxmlformats.org/officeDocument/2006/relationships/hyperlink" Target="https://www.google.com/maps/place/4055+Albion+St,+Denver,+CO+80216/data=!4m2!3m1!1s0x876c79629fe8a3ef:0xdb341684dcbf06e4?sa=X&amp;ved=0ahUKEwiYvsvmv4raAhVG-2MKHXfvDcQQ8gEIKDAA" TargetMode="External"/><Relationship Id="rId128" Type="http://schemas.openxmlformats.org/officeDocument/2006/relationships/hyperlink" Target="http://www.thejonesdistrict.com/" TargetMode="External"/><Relationship Id="rId335" Type="http://schemas.openxmlformats.org/officeDocument/2006/relationships/hyperlink" Target="https://www.google.com/maps/place/711+Park+Ave+W,+Denver,+CO+80205/@39.7522389,-104.9860719,869m/data=!3m2!1e3!4b1!4m5!3m4!1s0x876c7927144202ef:0xcff0f97ede310ef9!8m2!3d39.7522389!4d-104.9838832" TargetMode="External"/><Relationship Id="rId377" Type="http://schemas.openxmlformats.org/officeDocument/2006/relationships/hyperlink" Target="https://www.google.com/maps/place/140+S+Union+St,+Lakewood,+CO+80228/@39.713997,-105.1350876,833m/data=!3m2!1e3!4b1!4m8!1m2!2m1!1s140+S+Union+St!3m4!1s0x876b83f967557117:0x347b9f8fec45f520!8m2!3d39.713997!4d-105.1328989" TargetMode="External"/><Relationship Id="rId5" Type="http://schemas.openxmlformats.org/officeDocument/2006/relationships/hyperlink" Target="https://www.google.com/maps/place/3045+W+71st+Ave,+Westminster,+CO+80030/@39.8246915,-105.0278176,17z/data=!3m1!4b1!4m5!3m4!1s0x876c77e4a49d92db:0x31f88c20b8d4565d!8m2!3d39.8246771!4d-105.0256292?hl=en" TargetMode="External"/><Relationship Id="rId181" Type="http://schemas.openxmlformats.org/officeDocument/2006/relationships/hyperlink" Target="http://denverdenizen.com/" TargetMode="External"/><Relationship Id="rId237" Type="http://schemas.openxmlformats.org/officeDocument/2006/relationships/hyperlink" Target="https://www.dryicefactory.org/" TargetMode="External"/><Relationship Id="rId402" Type="http://schemas.openxmlformats.org/officeDocument/2006/relationships/hyperlink" Target="https://www.apartments.com/the-grand-denver-co/9ypx096/" TargetMode="External"/><Relationship Id="rId279" Type="http://schemas.openxmlformats.org/officeDocument/2006/relationships/hyperlink" Target="https://www.google.com/maps/place/2000+S+Colorado+Blvd,+Denver,+CO+80222/@39.680621,-104.9391488,18z/data=!3m1!4b1!4m5!3m4!1s0x876c7e0a3e84e91b:0x68438e17f0536e5d!8m2!3d39.680621!4d-104.9382286" TargetMode="External"/><Relationship Id="rId444" Type="http://schemas.openxmlformats.org/officeDocument/2006/relationships/hyperlink" Target="https://businessden.com/2019/11/06/proposed-residential-hybrid-in-rino-turns-into-hotel-as-sage-joins-project/" TargetMode="External"/><Relationship Id="rId43" Type="http://schemas.openxmlformats.org/officeDocument/2006/relationships/hyperlink" Target="https://www.google.com/maps/place/Evans+Station+Lofts/@39.6779134,-104.9920539,15z/data=!4m2!3m1!1s0x0:0xf484eaf4339c1df2?sa=X&amp;ved=0ahUKEwiaz6WVobDaAhXJu1MKHahtAIIQ_BIIsQEwCg" TargetMode="External"/><Relationship Id="rId139" Type="http://schemas.openxmlformats.org/officeDocument/2006/relationships/hyperlink" Target="http://renewdenver.org/projects/point/" TargetMode="External"/><Relationship Id="rId290" Type="http://schemas.openxmlformats.org/officeDocument/2006/relationships/hyperlink" Target="https://www.google.com/maps/place/10047+Park+Meadows+Dr,+Lone+Tree,+CO+80124/@39.5525092,-104.8743309,872m/data=!3m2!1e3!4b1!4m5!3m4!1s0x876c85a08cb611d1:0x698b9f56793f759!8m2!3d39.5525092!4d-104.8721422" TargetMode="External"/><Relationship Id="rId304" Type="http://schemas.openxmlformats.org/officeDocument/2006/relationships/hyperlink" Target="https://www.google.com/maps/place/9899+Schwab+Way,+Lone+Tree,+CO+80124/@39.5341221,-104.8772701,872m/data=!3m2!1e3!4b1!4m5!3m4!1s0x876c85169be41a03:0x81f2e635a14c6c0b!8m2!3d39.5337903!4d-104.8753806" TargetMode="External"/><Relationship Id="rId346" Type="http://schemas.openxmlformats.org/officeDocument/2006/relationships/hyperlink" Target="https://livebeacon85.com/?utm_source=GMB&amp;utm_medium=organic" TargetMode="External"/><Relationship Id="rId388" Type="http://schemas.openxmlformats.org/officeDocument/2006/relationships/hyperlink" Target="https://www.google.com/maps/place/2770+California+St,+Denver,+CO+80205/@39.7550746,-104.977801,120m/data=!3m1!1e3!4m5!3m4!1s0x876c7923bcf45365:0xeb05634680f8ddcd!8m2!3d39.7560811!4d-104.9777215" TargetMode="External"/><Relationship Id="rId85" Type="http://schemas.openxmlformats.org/officeDocument/2006/relationships/hyperlink" Target="https://www.google.com/maps/place/6963+W+109th+Ave,+Westminster,+CO+80020/@39.894934,-105.0757897,17z/data=!3m1!4b1!4m5!3m4!1s0x876b8a2c2616636f:0x9276432ee85ee324!8m2!3d39.894934!4d-105.073601" TargetMode="External"/><Relationship Id="rId150" Type="http://schemas.openxmlformats.org/officeDocument/2006/relationships/hyperlink" Target="https://www.google.com/maps/place/1900+16th+St,+Denver,+CO+80202/@39.75335,-105.0054714,837m/data=!3m2!1e3!4b1!4m5!3m4!1s0x876c78c17dec5559:0xe2d1f30fc2ca72d0!8m2!3d39.7533459!4d-105.0032827" TargetMode="External"/><Relationship Id="rId192" Type="http://schemas.openxmlformats.org/officeDocument/2006/relationships/hyperlink" Target="https://www.apartments.com/uptown-square-apartment-homes-denver-co/z0pdkjy/" TargetMode="External"/><Relationship Id="rId206" Type="http://schemas.openxmlformats.org/officeDocument/2006/relationships/hyperlink" Target="https://www.google.com/maps/place/99+E+Arizona+Ave,+Denver,+CO+80210/@39.6948319,-104.9885496,17z/data=!3m1!4b1!4m5!3m4!1s0x876c7fab3000298f:0x1b64c240c2633290!8m2!3d39.6948319!4d-104.9863609" TargetMode="External"/><Relationship Id="rId413" Type="http://schemas.openxmlformats.org/officeDocument/2006/relationships/hyperlink" Target="https://www.google.com/maps/place/6150+W+13th+Ave,+Lakewood,+CO+80214/data=!4m2!3m1!1s0x876b873056984bd7:0xdaf56dec47ebd578?sa=X&amp;ved=0ahUKEwjogsyg5eTYAhUE2mMKHXPXARgQ8gEIKDAA" TargetMode="External"/><Relationship Id="rId248" Type="http://schemas.openxmlformats.org/officeDocument/2006/relationships/hyperlink" Target="https://www.google.com/maps/place/6144+North+Panasonic+Way,+Denver,+CO+80249/@39.8087503,-104.7826346,605m/data=!3m2!1e3!4b1!4m5!3m4!1s0x876c65b476fd23c5:0xd70a026cd0697f67!8m2!3d39.8087503!4d-104.7810423" TargetMode="External"/><Relationship Id="rId455" Type="http://schemas.openxmlformats.org/officeDocument/2006/relationships/hyperlink" Target="https://www.elementproperties.com/project/platform-at-spark/" TargetMode="External"/><Relationship Id="rId12" Type="http://schemas.openxmlformats.org/officeDocument/2006/relationships/hyperlink" Target="https://www.artwalkcitycenter.com/?_yTrackUser=MzA5ODY0MDYwIzMzNDI4ODgwMw%3d%3d-MFV7peJf9GI%3d&amp;_yTrackVisit=NTYwOTg2NDc0IzEwMzg2OTEwMTQ%3d-S2dBRuHI6uE%3d&amp;_yTrackReqDT=52021820181004" TargetMode="External"/><Relationship Id="rId108" Type="http://schemas.openxmlformats.org/officeDocument/2006/relationships/hyperlink" Target="https://www.windsoratbroadwaystation.com/" TargetMode="External"/><Relationship Id="rId315" Type="http://schemas.openxmlformats.org/officeDocument/2006/relationships/hyperlink" Target="https://www.google.com/maps/place/201+Englewood+Pkwy,+Englewood,+CO+80110/@39.6553295,-104.9973921,1065m/data=!3m1!1e3!4m5!3m4!1s0x876c807f30061f3b:0xa696aa9736e43fb1!8m2!3d39.6555176!4d-104.9903418" TargetMode="External"/><Relationship Id="rId357" Type="http://schemas.openxmlformats.org/officeDocument/2006/relationships/hyperlink" Target="https://www.google.com/maps/place/1550+Raleigh+St,+Denver,+CO+80204/@39.7418204,-105.0435925,870m/data=!3m2!1e3!4b1!4m5!3m4!1s0x876b875a88127165:0x20acbd818f81f160!8m2!3d39.7418204!4d-105.0414038" TargetMode="External"/><Relationship Id="rId54" Type="http://schemas.openxmlformats.org/officeDocument/2006/relationships/hyperlink" Target="https://www.google.com/maps/place/6150+W+13th+Ave,+Lakewood,+CO+80214/data=!4m2!3m1!1s0x876b873056984bd7:0xdaf56dec47ebd578?sa=X&amp;ved=0ahUKEwjogsyg5eTYAhUE2mMKHXPXARgQ8gEIKDAA" TargetMode="External"/><Relationship Id="rId96" Type="http://schemas.openxmlformats.org/officeDocument/2006/relationships/hyperlink" Target="https://www.google.com/maps/place/1881+Buchtel+Blvd+S,+Denver,+CO+80210/@39.6851333,-104.9655619,17z/data=!4m5!3m4!1s0x876c7e417c177845:0x6bcb9ae6a85e9e21!8m2!3d39.685296!4d-104.9654678" TargetMode="External"/><Relationship Id="rId161" Type="http://schemas.openxmlformats.org/officeDocument/2006/relationships/hyperlink" Target="https://www.zillow.com/b/grant-park-condominiums-denver-co-63wgDS/" TargetMode="External"/><Relationship Id="rId217" Type="http://schemas.openxmlformats.org/officeDocument/2006/relationships/hyperlink" Target="https://www.hollandresidential.com/cadence" TargetMode="External"/><Relationship Id="rId399" Type="http://schemas.openxmlformats.org/officeDocument/2006/relationships/hyperlink" Target="https://www.google.com/maps/place/39%C2%B047'41.9%22N+105%C2%B006'40.5%22W/@39.7949327,-105.1118997,416m/data=!3m1!1e3!4m6!3m5!1s0x0:0x0!7e2!8m2!3d39.7949677!4d-105.1112345!5m1!1e3" TargetMode="External"/><Relationship Id="rId259" Type="http://schemas.openxmlformats.org/officeDocument/2006/relationships/hyperlink" Target="https://www.google.com/maps/place/5743+Teller+St,+Arvada,+CO+80002/@39.8011755,-105.079303,832m/data=!3m2!1e3!4b1!4m5!3m4!1s0x876b87d36f75f76d:0x24525856a6ba11d1!8m2!3d39.8011755!4d-105.0771143" TargetMode="External"/><Relationship Id="rId424" Type="http://schemas.openxmlformats.org/officeDocument/2006/relationships/hyperlink" Target="https://www.weitz.com/new-construction-phase-at-21-fitzsimons-started-in-colorado/" TargetMode="External"/><Relationship Id="rId466" Type="http://schemas.microsoft.com/office/2017/10/relationships/threadedComment" Target="../threadedComments/threadedComment1.xml"/><Relationship Id="rId23" Type="http://schemas.openxmlformats.org/officeDocument/2006/relationships/hyperlink" Target="https://www.camdenliving.com/denver-co-apartments/camden-rino" TargetMode="External"/><Relationship Id="rId119" Type="http://schemas.openxmlformats.org/officeDocument/2006/relationships/hyperlink" Target="https://www.confluentdev.com/granite-place-at-village-center/" TargetMode="External"/><Relationship Id="rId270" Type="http://schemas.openxmlformats.org/officeDocument/2006/relationships/hyperlink" Target="https://www.ihg.com/holidayinnexpress/hotels/us/en/aurora/denam/hoteldetail?qDest=Aurora,%20CO,%20USA&amp;qCiD=4&amp;qCoD=5&amp;qCiMy=92018&amp;qCoMy=92018&amp;qAdlt=1&amp;qChld=0&amp;qRms=1&amp;qWch=0&amp;qSmP=1&amp;qRtP=6CBARC&amp;qAAR=6CBARC&amp;qAkamaiCC=US&amp;srb_u=0&amp;qRad=30&amp;presentationViewType=sele" TargetMode="External"/><Relationship Id="rId326" Type="http://schemas.openxmlformats.org/officeDocument/2006/relationships/hyperlink" Target="https://www.google.com/maps/place/2001+Lincoln+St,+Denver,+CO+80202/@39.7477624,-104.987405,18z/data=!3m1!4b1!4m5!3m4!1s0x876c78d7f03a3a43:0xfc46cdd0f720fc82!8m2!3d39.7477624!4d-104.9864848" TargetMode="External"/><Relationship Id="rId65" Type="http://schemas.openxmlformats.org/officeDocument/2006/relationships/hyperlink" Target="https://www.apartments.com/link-35-denver-co/7ly4mjz/" TargetMode="External"/><Relationship Id="rId130" Type="http://schemas.openxmlformats.org/officeDocument/2006/relationships/hyperlink" Target="https://www.google.com/maps/place/169+Inverness+Dr+W,+Englewood,+CO+80112/@39.5761968,-104.8873428,14z/data=!4m5!3m4!1s0x876c85c1160abcb3:0x3bbe98925cef858b!8m2!3d39.5749562!4d-104.8731218" TargetMode="External"/><Relationship Id="rId368" Type="http://schemas.openxmlformats.org/officeDocument/2006/relationships/hyperlink" Target="https://www.google.com/maps/place/1025+Osage+St,+Denver,+CO+80204/@39.7328934,-105.006271,18z/data=!3m1!4b1!4m5!3m4!1s0x876c7f345a194867:0x5c9b722b364e850e!8m2!3d39.7328922!4d-105.0056203" TargetMode="External"/><Relationship Id="rId172" Type="http://schemas.openxmlformats.org/officeDocument/2006/relationships/hyperlink" Target="https://www.apartments.com/alexan-arapahoe-square-denver-co/r1fegc0/" TargetMode="External"/><Relationship Id="rId228" Type="http://schemas.openxmlformats.org/officeDocument/2006/relationships/hyperlink" Target="https://www.google.com/maps/place/1709+Chestnut+Pl,+Denver,+CO+80202/@39.7546687,-105.0037337,588m/data=!3m1!1e3!4m5!3m4!1s0x876c78c2174fbc11:0xd6083306a05a6c29!8m2!3d39.7553786!4d-105.0023469" TargetMode="External"/><Relationship Id="rId435" Type="http://schemas.openxmlformats.org/officeDocument/2006/relationships/hyperlink" Target="https://drafthouse.com/theater/westminster" TargetMode="External"/><Relationship Id="rId281" Type="http://schemas.openxmlformats.org/officeDocument/2006/relationships/hyperlink" Target="https://www.google.com/maps/place/The+Rail+At+Inverness/@39.581947,-104.8745672,17z/data=!4m13!1m7!3m6!1s0x876c85c327f8d9e1:0x14d02721583dcd43!2s10001+E+Dry+Creek+Rd,+Englewood,+CO+80112!3b1!8m2!3d39.5819429!4d-104.8723785!3m4!1s0x876c85c32a475993:0x2d75e" TargetMode="External"/><Relationship Id="rId337" Type="http://schemas.openxmlformats.org/officeDocument/2006/relationships/hyperlink" Target="https://www.google.com/maps/place/2560+Welton+St,+Denver,+CO+80205/@39.7483706,-104.9869483,870m/data=!3m1!1e3!4m5!3m4!1s0x876c79241bcac1b7:0x80501f59b73edc7a!8m2!3d39.753475!4d-104.9792329" TargetMode="External"/><Relationship Id="rId34" Type="http://schemas.openxmlformats.org/officeDocument/2006/relationships/hyperlink" Target="https://www.apartments.com/dry-creek-crossing-englewood-co/df2my5h/" TargetMode="External"/><Relationship Id="rId76" Type="http://schemas.openxmlformats.org/officeDocument/2006/relationships/hyperlink" Target="https://www.google.com/maps/place/PearlDTC+Apartments/@39.6299577,-104.9024042,15z/data=!4m5!3m4!1s0x0:0x268b706556a5bf1b!8m2!3d39.6299577!4d-104.9024042" TargetMode="External"/><Relationship Id="rId141" Type="http://schemas.openxmlformats.org/officeDocument/2006/relationships/hyperlink" Target="http://www.1stbankcenter.com/" TargetMode="External"/><Relationship Id="rId379" Type="http://schemas.openxmlformats.org/officeDocument/2006/relationships/hyperlink" Target="https://www.google.com/maps/place/2075+N+Broadway,+Denver,+CO+80205/@39.7503393,-104.9888748,416m/data=!3m2!1e3!4b1!4m5!3m4!1s0x876c78d85a0f218f:0x9c5421349780a3d6!8m2!3d39.7503393!4d-104.9877805" TargetMode="External"/><Relationship Id="rId7" Type="http://schemas.openxmlformats.org/officeDocument/2006/relationships/hyperlink" Target="https://www.google.com/maps/place/AMLI+Arista/@39.905459,-105.0904476,17z/data=!3m1!4b1!4m5!3m4!1s0x876b8bc9aa3b11a5:0xf84defaba49036da!8m2!3d39.905459!4d-105.0882589" TargetMode="External"/><Relationship Id="rId183" Type="http://schemas.openxmlformats.org/officeDocument/2006/relationships/hyperlink" Target="http://www.parkavenuewestapartments.com/" TargetMode="External"/><Relationship Id="rId239" Type="http://schemas.openxmlformats.org/officeDocument/2006/relationships/hyperlink" Target="https://www.google.com/maps/place/3611+Walnut+St,+Denver,+CO+80205/@39.7691944,-104.9756387,701m/data=!3m2!1e3!4b1!4m5!3m4!1s0x876c79100a371999:0xd7e64a6b485a84bc!8m2!3d39.7691944!4d-104.9737964" TargetMode="External"/><Relationship Id="rId390" Type="http://schemas.openxmlformats.org/officeDocument/2006/relationships/hyperlink" Target="https://www.google.com/maps/place/605+26th+St,+Denver,+CO+80205/@39.7541553,-104.9815304,833m/data=!3m2!1e3!4b1!4m5!3m4!1s0x876c792407190a13:0xa6f1a8e043f815d5!8m2!3d39.7541553!4d-104.9793417" TargetMode="External"/><Relationship Id="rId404" Type="http://schemas.openxmlformats.org/officeDocument/2006/relationships/hyperlink" Target="https://www.apartments.com/gateway-arvada-ridge-arvada-co/7t8ky8z/" TargetMode="External"/><Relationship Id="rId446" Type="http://schemas.openxmlformats.org/officeDocument/2006/relationships/hyperlink" Target="https://www.bizjournals.com/denver/news/2019/11/18/paradigm-river-north-denver.html" TargetMode="External"/><Relationship Id="rId250" Type="http://schemas.openxmlformats.org/officeDocument/2006/relationships/hyperlink" Target="https://www.google.com/maps/place/3195+Pearl+Pkwy,+Boulder,+CO+80301/@40.0242502,-105.2518275,415m/data=!3m2!1e3!4b1!4m5!3m4!1s0x876bedd89cd88f71:0xc0b1e61e4b026ffb!8m2!3d40.0242502!4d-105.2510537" TargetMode="External"/><Relationship Id="rId292" Type="http://schemas.openxmlformats.org/officeDocument/2006/relationships/hyperlink" Target="https://www.google.com/maps/place/10345+Park+Meadows+Dr,+Lone+Tree,+CO+80124/@39.5414452,-104.8724773,872m/data=!3m2!1e3!4b1!4m5!3m4!1s0x876c850d5d986859:0x80909d4ecb9107bb!8m2!3d39.5414452!4d-104.8702886" TargetMode="External"/><Relationship Id="rId306" Type="http://schemas.openxmlformats.org/officeDocument/2006/relationships/hyperlink" Target="https://www.google.com/maps/place/9580+RidgeGate+Parkway,+Lone+Tree,+CO+80124/@39.5302519,-104.8798499,872m/data=!3m2!1e3!4b1!4m5!3m4!1s0x876c8517d7e50b25:0x61366623559ef12a!8m2!3d39.5302519!4d-104.8776612" TargetMode="External"/><Relationship Id="rId45" Type="http://schemas.openxmlformats.org/officeDocument/2006/relationships/hyperlink" Target="https://www.apartments.com/encore-evans-station-denver-co/v0pl52g/" TargetMode="External"/><Relationship Id="rId87" Type="http://schemas.openxmlformats.org/officeDocument/2006/relationships/hyperlink" Target="http://www.denverhousing.org/AffordableHousing/SubsidizedHousing/PropertyList/Osage/Pages/default.aspx" TargetMode="External"/><Relationship Id="rId110" Type="http://schemas.openxmlformats.org/officeDocument/2006/relationships/hyperlink" Target="https://www.apartments.com/yale-25-station-denver-co/48f9m5k/" TargetMode="External"/><Relationship Id="rId348" Type="http://schemas.openxmlformats.org/officeDocument/2006/relationships/hyperlink" Target="https://www.google.com/maps/place/1440+Independence+St,+Lakewood,+CO+80215/@39.73918,-105.1065237,870m/data=!3m2!1e3!4b1!4m5!3m4!1s0x876b86bf16761d37:0x41fd29b7cb644283!8m2!3d39.73918!4d-105.104335" TargetMode="External"/><Relationship Id="rId152" Type="http://schemas.openxmlformats.org/officeDocument/2006/relationships/hyperlink" Target="https://www.google.com/maps/place/1090+Osage+St,+Denver,+CO+80204/@39.7342188,-105.0049793,16.08z/data=!4m5!3m4!1s0x876c7f34f76bc7b9:0x585c42f10e95d9a0!8m2!3d39.7334688!4d-105.0051336" TargetMode="External"/><Relationship Id="rId194" Type="http://schemas.openxmlformats.org/officeDocument/2006/relationships/hyperlink" Target="https://www.apartments.com/the-glenn-centennial-co/q83kk5y/" TargetMode="External"/><Relationship Id="rId208" Type="http://schemas.openxmlformats.org/officeDocument/2006/relationships/hyperlink" Target="https://www.google.com/maps/place/318+Walnut+St,+Denver,+CO+80204/@39.7419967,-105.0145101,17z/data=!3m1!4b1!4m5!3m4!1s0x876c78b6fc3fe7a9:0xef5682855b14288d!8m2!3d39.7419967!4d-105.0123214" TargetMode="External"/><Relationship Id="rId415" Type="http://schemas.openxmlformats.org/officeDocument/2006/relationships/hyperlink" Target="https://www.google.com/maps/place/6300+W+13th+Ave,+Lakewood,+CO+80214/@39.7363686,-105.0684787,832m/data=!3m2!1e3!4b1!4m5!3m4!1s0x876b87303ef19ed7:0x5c03ac3d8c68b08!8m2!3d39.7363645!4d-105.06629" TargetMode="External"/><Relationship Id="rId457" Type="http://schemas.openxmlformats.org/officeDocument/2006/relationships/hyperlink" Target="https://www.springsapartments.com/apartments/co/denver/springs-at-pena-station/" TargetMode="External"/><Relationship Id="rId261" Type="http://schemas.openxmlformats.org/officeDocument/2006/relationships/hyperlink" Target="https://www.solanaoldetownstation.com/?utm_source=GoogleLocalListing&amp;utm_medium=organic" TargetMode="External"/><Relationship Id="rId14" Type="http://schemas.openxmlformats.org/officeDocument/2006/relationships/hyperlink" Target="https://www.google.com/maps/place/Broadway+Junction/@39.6952939,-104.9878313,15z/data=!4m5!3m4!1s0x0:0x3854caedd1c29884!8m2!3d39.6952939!4d-104.9878313" TargetMode="External"/><Relationship Id="rId56" Type="http://schemas.openxmlformats.org/officeDocument/2006/relationships/hyperlink" Target="http://www.sheaapartments.com/apartments/monaco-row/" TargetMode="External"/><Relationship Id="rId317" Type="http://schemas.openxmlformats.org/officeDocument/2006/relationships/hyperlink" Target="https://www.google.com/maps/place/1900+W+Littleton+Blvd,+Littleton,+CO+80120/@39.6118661,-105.0155219,871m/data=!3m1!1e3!4m5!3m4!1s0x876c81cac0f60a33:0x80ce463d155f84e0!8m2!3d39.6129406!4d-105.0105866" TargetMode="External"/><Relationship Id="rId359" Type="http://schemas.openxmlformats.org/officeDocument/2006/relationships/hyperlink" Target="https://www.google.com/maps/place/1555+Xavier+St,+Denver,+CO+80204/@39.741046,-105.0505877,217m/data=!3m1!1e3!4m5!3m4!1s0x876b87460cb0bf57:0xb8e0e0d12436e5c9!8m2!3d39.741158!4d-105.050326" TargetMode="External"/><Relationship Id="rId98" Type="http://schemas.openxmlformats.org/officeDocument/2006/relationships/hyperlink" Target="https://www.twoninenorth.com/" TargetMode="External"/><Relationship Id="rId121" Type="http://schemas.openxmlformats.org/officeDocument/2006/relationships/hyperlink" Target="https://www.google.com/maps/place/6360+S+Fiddlers+Green+Cir,+Englewood,+CO+80111/data=!4m2!3m1!1s0x876c8662f533ae3d:0xeca450958372b08f?sa=X&amp;ved=2ahUKEwjCyIHNmI7dAhUf3YMKHd1UCR4Q8gEwAHoECAMQAQ" TargetMode="External"/><Relationship Id="rId163" Type="http://schemas.openxmlformats.org/officeDocument/2006/relationships/hyperlink" Target="https://www.apartments.com/portofino-tower-denver-co/q8ew83z/" TargetMode="External"/><Relationship Id="rId219" Type="http://schemas.openxmlformats.org/officeDocument/2006/relationships/hyperlink" Target="http://thecoloradan.com/" TargetMode="External"/><Relationship Id="rId370" Type="http://schemas.openxmlformats.org/officeDocument/2006/relationships/hyperlink" Target="https://www.google.com/maps/place/3600+Brighton+Blvd,+Denver,+CO+80216/@39.7711861,-104.9793807,17z/data=!3m1!4b1!4m5!3m4!1s0x876c7904e12e695f:0x569743337de0520!8m2!3d39.771182!4d-104.977192" TargetMode="External"/><Relationship Id="rId426" Type="http://schemas.openxmlformats.org/officeDocument/2006/relationships/hyperlink" Target="https://www.google.com/maps/place/8860+Westminster+Blvd,+Westminster,+CO+80031/@39.8571791,-105.063046,17z/data=!3m1!4b1!4m5!3m4!1s0x876b89bbf11346a9:0xa3d86ceeab392dbc!8m2!3d39.857175!4d-105.0608573" TargetMode="External"/><Relationship Id="rId230" Type="http://schemas.openxmlformats.org/officeDocument/2006/relationships/hyperlink" Target="https://www.hollandresidential.com/platform-at-union-station" TargetMode="External"/><Relationship Id="rId25" Type="http://schemas.openxmlformats.org/officeDocument/2006/relationships/hyperlink" Target="https://www.google.com/maps/place/Capstone+at+Vallagio/@39.5783726,-104.8737494,17z/data=!4m13!1m7!3m6!1s0x876c85c3a70742f3:0xb47a8ef21358d457!2s158+Inverness+Dr+W,+Englewood,+CO+80112!3b1!8m2!3d39.5783685!4d-104.8715607!3m4!1s0x876c85c3a655fc43:0xe0f057b" TargetMode="External"/><Relationship Id="rId67" Type="http://schemas.openxmlformats.org/officeDocument/2006/relationships/hyperlink" Target="http://www.denverhousing.org/AffordableHousing/SubsidizedHousing/PropertyList/NorthLincolnMidrise/Pages/default.aspx" TargetMode="External"/><Relationship Id="rId272" Type="http://schemas.openxmlformats.org/officeDocument/2006/relationships/hyperlink" Target="https://www.google.com/maps/place/6380+S+Fiddlers+Green+Cir,+Englewood,+CO+80111/@39.6010623,-104.8918662,835m/data=!3m2!1e3!4b1!4m5!3m4!1s0x876c86625e563f9d:0x5f03b1be0f827be0!8m2!3d39.6010623!4d-104.8896775" TargetMode="External"/><Relationship Id="rId328" Type="http://schemas.openxmlformats.org/officeDocument/2006/relationships/hyperlink" Target="https://www.google.com/maps/place/1827+Grant+St,+Denver,+CO+80203/@39.7452246,-104.9836019,17z/data=!4m13!1m7!3m6!1s0x876c7929b760b6c1:0x29a5a7c58c8ae374!2s1827+Grant+St,+Denver,+CO+80203!3b1!8m2!3d39.7455787!4d-104.9839288!3m4!1s0x876c7929b760b6c1:0x29a5" TargetMode="External"/><Relationship Id="rId132" Type="http://schemas.openxmlformats.org/officeDocument/2006/relationships/hyperlink" Target="http://www.mariposadenver.com/buildings/arches/" TargetMode="External"/><Relationship Id="rId174" Type="http://schemas.openxmlformats.org/officeDocument/2006/relationships/hyperlink" Target="https://www.google.com/maps/place/2200+Welton+St,+Denver,+CO+80205/@39.750122,-104.9857417,17z/data=!3m1!4b1!4m5!3m4!1s0x876c7927b84fa1cd:0x27d15bfc57cb08e5!8m2!3d39.750122!4d-104.983553" TargetMode="External"/><Relationship Id="rId381" Type="http://schemas.openxmlformats.org/officeDocument/2006/relationships/hyperlink" Target="https://www.google.com/maps/place/1551+Wolff+St,+Denver,+CO+80204/@39.7413719,-105.0511036,833m/data=!3m2!1e3!4b1!4m5!3m4!1s0x876b8745e8feb98d:0xd89810748039b500!8m2!3d39.7413719!4d-105.0489149" TargetMode="External"/><Relationship Id="rId241" Type="http://schemas.openxmlformats.org/officeDocument/2006/relationships/hyperlink" Target="https://urbanluxerealestate.com/larimer-row-townhomes-rino/" TargetMode="External"/><Relationship Id="rId437" Type="http://schemas.openxmlformats.org/officeDocument/2006/relationships/hyperlink" Target="https://www.google.com/maps/place/4220+E+104th+Ave,+Thornton,+CO+80233/@39.8849881,-104.9391966,830m/data=!3m2!1e3!4b1!4m5!3m4!1s0x876c713545503bb1:0xb8c7632a600de5a9!8m2!3d39.8849881!4d-104.9379046" TargetMode="External"/><Relationship Id="rId36" Type="http://schemas.openxmlformats.org/officeDocument/2006/relationships/hyperlink" Target="http://liveatelevation.com/" TargetMode="External"/><Relationship Id="rId283" Type="http://schemas.openxmlformats.org/officeDocument/2006/relationships/hyperlink" Target="https://www.google.com/maps/place/9501+E+Panorama+Cir,+Centennial,+CO+80112/@39.5789143,-104.8794638,366m/data=!3m1!1e3!4m5!3m4!1s0x876c85c50ea6ce61:0xb19cab7a1a59d7!8m2!3d39.5789303!4d-104.8787985" TargetMode="External"/><Relationship Id="rId339" Type="http://schemas.openxmlformats.org/officeDocument/2006/relationships/hyperlink" Target="https://www.google.com/maps/place/1025+33rd+St,+Denver,+CO+80205/@39.7633324,-104.9782824,869m/data=!3m1!1e3!4m5!3m4!1s0x876c7919e797aacb:0x51cbbc71c6c1a4e0!8m2!3d39.763852!4d-104.974538" TargetMode="External"/><Relationship Id="rId78" Type="http://schemas.openxmlformats.org/officeDocument/2006/relationships/hyperlink" Target="https://parqatiliff.com/" TargetMode="External"/><Relationship Id="rId101" Type="http://schemas.openxmlformats.org/officeDocument/2006/relationships/hyperlink" Target="https://www.google.com/maps/place/2100+W+Littleton+Blvd,+Littleton,+CO+80120/@39.6128493,-105.0151963,17z/data=!3m1!4b1!4m5!3m4!1s0x876c81cb3fd235f1:0xd960657102cd9223!8m2!3d39.6128493!4d-105.0130076" TargetMode="External"/><Relationship Id="rId143" Type="http://schemas.openxmlformats.org/officeDocument/2006/relationships/hyperlink" Target="https://www.apartments.com/21-fitzsimons-apartment-homes-aurora-co/cwkf8xe/" TargetMode="External"/><Relationship Id="rId185" Type="http://schemas.openxmlformats.org/officeDocument/2006/relationships/hyperlink" Target="https://livepoint21.com/?utm_source=GoogleLocalListing&amp;utm_medium=organic" TargetMode="External"/><Relationship Id="rId350" Type="http://schemas.openxmlformats.org/officeDocument/2006/relationships/hyperlink" Target="https://www.liveatzephyrline.com/zephyr-line-denver-co" TargetMode="External"/><Relationship Id="rId406" Type="http://schemas.openxmlformats.org/officeDocument/2006/relationships/hyperlink" Target="https://www.liveatwestline.com/" TargetMode="External"/><Relationship Id="rId9" Type="http://schemas.openxmlformats.org/officeDocument/2006/relationships/hyperlink" Target="https://www.google.com/maps/place/AMLI+at+Inverness/@39.5800553,-104.8712354,17z/data=!3m1!4b1!4m5!3m4!1s0x876c85c29366e59f:0x258cad2d7361ed76!8m2!3d39.5800512!4d-104.8690467" TargetMode="External"/><Relationship Id="rId210" Type="http://schemas.openxmlformats.org/officeDocument/2006/relationships/hyperlink" Target="https://www.google.com/maps/place/1601+Wewatta+St,+Denver,+CO+80202/@39.7539602,-105.0037538,415m/data=!3m2!1e3!4b1!4m5!3m4!1s0x876c78c3d2d83bc5:0x8abaf12bb9e0fe2c!8m2!3d39.7539602!4d-105.0026618" TargetMode="External"/><Relationship Id="rId392" Type="http://schemas.openxmlformats.org/officeDocument/2006/relationships/hyperlink" Target="https://www.google.com/maps/place/1338+1st+Street,+Denver,+CO+80204/@39.7408133,-105.0178426,17z/data=!3m1!4b1!4m5!3m4!1s0x876c78b13844f155:0x5b261011801f0cab!8m2!3d39.7408092!4d-105.0156539" TargetMode="External"/><Relationship Id="rId448" Type="http://schemas.openxmlformats.org/officeDocument/2006/relationships/hyperlink" Target="https://milehighdevelopment.com/project/sheridan-station-apartments/" TargetMode="External"/><Relationship Id="rId252" Type="http://schemas.openxmlformats.org/officeDocument/2006/relationships/hyperlink" Target="https://careers.google.com/locations/boulder/" TargetMode="External"/><Relationship Id="rId294" Type="http://schemas.openxmlformats.org/officeDocument/2006/relationships/hyperlink" Target="https://www.google.com/maps/place/10180+Park+Meadows+Dr,+Lone+Tree,+CO+80124/@39.5500515,-104.8735268,436m/data=!3m2!1e3!4b1!4m5!3m4!1s0x876c850a5bc3feb9:0xaaf7bb923198a0f4!8m2!3d39.5500515!4d-104.8726066" TargetMode="External"/><Relationship Id="rId308" Type="http://schemas.openxmlformats.org/officeDocument/2006/relationships/hyperlink" Target="https://www.google.com/maps/place/6300+E+Hampden+Ave,+Denver,+CO+80222/@39.6498269,-104.9174334,868m/data=!3m1!1e3!4m5!3m4!1s0x876c874275315ea5:0xfe25edd1d9285108!8m2!3d39.6518355!4d-104.9161395" TargetMode="External"/><Relationship Id="rId47" Type="http://schemas.openxmlformats.org/officeDocument/2006/relationships/hyperlink" Target="https://www.google.com/maps/place/3198+Blake+St,+Denver,+CO+80205/@39.7653821,-104.9820488,17z/data=!3m1!4b1!4m5!3m4!1s0x876c791c0a6a3c31:0xedc186ffaff86f1c!8m2!3d39.7653821!4d-104.9798601" TargetMode="External"/><Relationship Id="rId89" Type="http://schemas.openxmlformats.org/officeDocument/2006/relationships/hyperlink" Target="http://www.hollandresidential.com/the-den" TargetMode="External"/><Relationship Id="rId112" Type="http://schemas.openxmlformats.org/officeDocument/2006/relationships/hyperlink" Target="http://yalestationapartments.com/" TargetMode="External"/><Relationship Id="rId154" Type="http://schemas.openxmlformats.org/officeDocument/2006/relationships/hyperlink" Target="https://www.marriott.com/hotels/travel/denal-aloft-broomfield-denver/?scid=bb1a189a-fec3-4d19-a255-54ba596febe2" TargetMode="External"/><Relationship Id="rId361" Type="http://schemas.openxmlformats.org/officeDocument/2006/relationships/hyperlink" Target="https://www.google.com/maps/place/10111+Inverness+Main+St,+Englewood,+CO+80112/@39.5794926,-104.8729765,872m/data=!3m2!1e3!4b1!4m5!3m4!1s0x876c85c2fc9220eb:0xc42ebdf273429b2!8m2!3d39.5794926!4d-104.8709107" TargetMode="External"/><Relationship Id="rId196" Type="http://schemas.openxmlformats.org/officeDocument/2006/relationships/hyperlink" Target="https://www.liveatatriaarista.com/Home.aspx" TargetMode="External"/><Relationship Id="rId417" Type="http://schemas.openxmlformats.org/officeDocument/2006/relationships/hyperlink" Target="https://businessden.com/2019/06/11/475-unit-apartment-complex-proposed-near-38th-and-blake-station/" TargetMode="External"/><Relationship Id="rId459" Type="http://schemas.openxmlformats.org/officeDocument/2006/relationships/hyperlink" Target="https://livethedorsey.com/" TargetMode="External"/><Relationship Id="rId16" Type="http://schemas.openxmlformats.org/officeDocument/2006/relationships/hyperlink" Target="https://www.apartments.com/avondale-apartments-denver-co/y1j7dqs/" TargetMode="External"/><Relationship Id="rId221" Type="http://schemas.openxmlformats.org/officeDocument/2006/relationships/hyperlink" Target="https://www.google.com/maps/place/1701+Wynkoop+St,+Denver,+CO+80202/@39.7529662,-105.0009065,248m/data=!3m2!1e3!4b1!4m5!3m4!1s0x876c78c308d895a7:0xc3c54d6855585937!8m2!3d39.7529662!4d-105.0002556" TargetMode="External"/><Relationship Id="rId263" Type="http://schemas.openxmlformats.org/officeDocument/2006/relationships/hyperlink" Target="https://www.google.com/maps/place/7783+W+55th+Ave,+Arvada,+CO+80002/@39.7972225,-105.0844645,416m/data=!3m2!1e3!4b1!4m5!3m4!1s0x876b862d95165ce5:0x31dc7ecc9befe0e7!8m2!3d39.7972225!4d-105.0833702" TargetMode="External"/><Relationship Id="rId319" Type="http://schemas.openxmlformats.org/officeDocument/2006/relationships/hyperlink" Target="https://www.google.com/maps/place/7317+S+Platte+River+Pkwy,+Littleton,+CO+80120/@39.5852081,-105.0269598,17z/data=!4m5!3m4!1s0x876c81e6aa8fbd37:0x4c3dba3d0a7824d4!8m2!3d39.5867212!4d-105.0263483" TargetMode="External"/><Relationship Id="rId58" Type="http://schemas.openxmlformats.org/officeDocument/2006/relationships/hyperlink" Target="http://www.hollandresidential.com/milehouse" TargetMode="External"/><Relationship Id="rId123" Type="http://schemas.openxmlformats.org/officeDocument/2006/relationships/hyperlink" Target="https://www.google.com/maps/place/6363+S+Fiddlers+Green+Cir,+Greenwood+Village,+CO+80111/data=!4m2!3m1!1s0x876c868829343f8d:0x34063dd152a89877?sa=X&amp;ved=2ahUKEwiihK3GmY7dAhVG7YMKHdpAAZYQ8gEwAHoECAQQAQ" TargetMode="External"/><Relationship Id="rId330" Type="http://schemas.openxmlformats.org/officeDocument/2006/relationships/hyperlink" Target="https://www.google.com/maps/place/1776+Broadway,+Denver,+CO+80202/@39.7462433,-104.9881784,18z/data=!4m5!3m4!1s0x876c7fb316fbc957:0xf8bd769ca50c3fe2!8m2!3d39.744516!4d-104.9870724" TargetMode="External"/><Relationship Id="rId165" Type="http://schemas.openxmlformats.org/officeDocument/2006/relationships/hyperlink" Target="https://www.coloradocoalition.org/property/renaissance-stout-street-lofts" TargetMode="External"/><Relationship Id="rId372" Type="http://schemas.openxmlformats.org/officeDocument/2006/relationships/hyperlink" Target="https://www.google.com/maps/place/6144+North+Panasonic+Way,+Denver,+CO+80249/@39.8087503,-104.7826346,605m/data=!3m2!1e3!4b1!4m5!3m4!1s0x876c65b476fd23c5:0xd70a026cd0697f67!8m2!3d39.8087503!4d-104.7810423" TargetMode="External"/><Relationship Id="rId428" Type="http://schemas.openxmlformats.org/officeDocument/2006/relationships/hyperlink" Target="http://www.perryrowatsloans.com/residences/" TargetMode="External"/><Relationship Id="rId232" Type="http://schemas.openxmlformats.org/officeDocument/2006/relationships/hyperlink" Target="https://www.google.com/maps/place/1770+Chestnut+Pl,+Denver,+CO+80202/@39.7549407,-105.0038806,833m/data=!3m2!1e3!4b1!4m5!3m4!1s0x876c78c26a96c6cf:0x52beceff9bbe3b3f!8m2!3d39.7549407!4d-105.0016919" TargetMode="External"/><Relationship Id="rId274" Type="http://schemas.openxmlformats.org/officeDocument/2006/relationships/hyperlink" Target="https://www.wyndhamhotels.com/wingate/greenwood-village-colorado/wingate-by-wyndham-greenwood-village-denver-tech/overview?CID=LC:WG::GGL:RIO:National:13222&amp;iata=00065402" TargetMode="External"/><Relationship Id="rId27" Type="http://schemas.openxmlformats.org/officeDocument/2006/relationships/hyperlink" Target="https://www.google.com/maps/place/Cielo+Apartments/@39.6286602,-104.9101397,17z/data=!3m1!4b1!4m5!3m4!1s0x876c78c2ffffffff:0x60cc882dddd9add!8m2!3d39.6286602!4d-104.907951" TargetMode="External"/><Relationship Id="rId69" Type="http://schemas.openxmlformats.org/officeDocument/2006/relationships/hyperlink" Target="http://liveattheparc.com/" TargetMode="External"/><Relationship Id="rId134" Type="http://schemas.openxmlformats.org/officeDocument/2006/relationships/hyperlink" Target="https://www.amli.com/apartments/denver/denver-tech-center/englewood/dry-creek?switch_code=58696" TargetMode="External"/><Relationship Id="rId80" Type="http://schemas.openxmlformats.org/officeDocument/2006/relationships/hyperlink" Target="https://www.google.com/maps/place/3975+Colorado+Blvd,+Denver,+CO+80205/@39.7724148,-104.9406831,15z/data=!4m13!1m7!3m6!1s0x876c7962fa699b7b:0x47c1db43f1e86a7d!2s3975+Colorado+Blvd,+Denver,+CO+80205!3b1!8m2!3d39.7724076!4d-104.940884!3m4!1s0x876c7962fa699b" TargetMode="External"/><Relationship Id="rId176" Type="http://schemas.openxmlformats.org/officeDocument/2006/relationships/hyperlink" Target="https://www.google.com/maps/place/AMLI+RidgeGate/@39.5348133,-104.8727665,351m/data=!3m1!1e3!4m5!3m4!1s0x876c85145de02735:0xcaf69d42f7970cf9!8m2!3d39.5346838!4d-104.8721945" TargetMode="External"/><Relationship Id="rId341" Type="http://schemas.openxmlformats.org/officeDocument/2006/relationships/hyperlink" Target="https://www.google.com/maps/place/2829+W+Howard+Pl,+Denver,+CO+80204/@39.7382329,-105.0243754,399m/data=!3m1!1e3!4m5!3m4!1s0x876c78add0d9c7b1:0xada4377cb648c7b1!8m2!3d39.738147!4d-105.0232244" TargetMode="External"/><Relationship Id="rId383" Type="http://schemas.openxmlformats.org/officeDocument/2006/relationships/hyperlink" Target="https://www.google.com/maps/place/3463+Walnut+St,+Denver,+CO+80205/@39.7676407,-104.9780059,17z/data=!3m1!4b1!4m5!3m4!1s0x876c791af4fe8249:0x39e5bb7f62d62e97!8m2!3d39.7676407!4d-104.9758172" TargetMode="External"/><Relationship Id="rId439" Type="http://schemas.openxmlformats.org/officeDocument/2006/relationships/hyperlink" Target="https://crej.com/news/slc-breaks-ground-on-reve-boulder/" TargetMode="External"/><Relationship Id="rId201" Type="http://schemas.openxmlformats.org/officeDocument/2006/relationships/hyperlink" Target="https://www.google.com/maps/place/990+Navajo+St,+Denver,+CO+80204/@39.731925,-105.0061601,833m/data=!3m2!1e3!4b1!4m5!3m4!1s0x876c7f34123d9beb:0xd2297591281ae350!8m2!3d39.731925!4d-105.0039714" TargetMode="External"/><Relationship Id="rId243" Type="http://schemas.openxmlformats.org/officeDocument/2006/relationships/hyperlink" Target="https://www.google.com/maps/place/3501+Wazee+St,+Denver,+CO+80216/@39.7696095,-104.9777852,441m/data=!3m2!1e3!4b1!4m5!3m4!1s0x876c791ad5bb0029:0x7018c0113419c338!8m2!3d39.7696095!4d-104.9766261" TargetMode="External"/><Relationship Id="rId285" Type="http://schemas.openxmlformats.org/officeDocument/2006/relationships/hyperlink" Target="https://www.google.com/maps/place/10346+Park+Meadows+Dr,+Lone+Tree,+CO+80124/@39.5422065,-104.8715455,259m/data=!3m1!1e3!4m5!3m4!1s0x876c850d6530479d:0x3d87d223484a46a8!8m2!3d39.5420035!4d-104.8712061" TargetMode="External"/><Relationship Id="rId450" Type="http://schemas.openxmlformats.org/officeDocument/2006/relationships/hyperlink" Target="https://legacyatfitz.com/" TargetMode="External"/><Relationship Id="rId38" Type="http://schemas.openxmlformats.org/officeDocument/2006/relationships/hyperlink" Target="http://renewdenver.org/projects/clyburn-village/" TargetMode="External"/><Relationship Id="rId103" Type="http://schemas.openxmlformats.org/officeDocument/2006/relationships/hyperlink" Target="http://www.washparkstationapts.com/" TargetMode="External"/><Relationship Id="rId310" Type="http://schemas.openxmlformats.org/officeDocument/2006/relationships/hyperlink" Target="https://www.regencyridgegate.com/regency-ridgegate-lone-tree-co" TargetMode="External"/><Relationship Id="rId91" Type="http://schemas.openxmlformats.org/officeDocument/2006/relationships/hyperlink" Target="https://www.savoy-living.com/" TargetMode="External"/><Relationship Id="rId145" Type="http://schemas.openxmlformats.org/officeDocument/2006/relationships/hyperlink" Target="http://www.archwayhousingandservices.org/housing/40-west/" TargetMode="External"/><Relationship Id="rId187" Type="http://schemas.openxmlformats.org/officeDocument/2006/relationships/hyperlink" Target="https://www.apartments.com/skyhouse-denver-denver-co/b9pj0nb/" TargetMode="External"/><Relationship Id="rId352" Type="http://schemas.openxmlformats.org/officeDocument/2006/relationships/hyperlink" Target="https://www.google.com/maps/place/6500+W+13th+Ave,+Lakewood,+CO+80214/@39.7363304,-105.0693261,217m/data=!3m2!1e3!4b1!4m5!3m4!1s0x876b872feaea3671:0xd347522ac9b78ee2!8m2!3d39.7363304!4d-105.0687789" TargetMode="External"/><Relationship Id="rId394" Type="http://schemas.openxmlformats.org/officeDocument/2006/relationships/hyperlink" Target="https://www.google.com/maps/place/4100+Wynkoop+St,+Denver,+CO+80216/@39.7739145,-104.974408,832m/data=!3m2!1e3!4b1!4m5!3m4!1s0x876c790f146bfa5f:0x7b7fc77c90f7a122!8m2!3d39.7739104!4d-104.9722193!5m1!1e3" TargetMode="External"/><Relationship Id="rId408" Type="http://schemas.openxmlformats.org/officeDocument/2006/relationships/hyperlink" Target="https://www.mwhsolutions.org/villas-at-sloans-lake.html" TargetMode="External"/><Relationship Id="rId212" Type="http://schemas.openxmlformats.org/officeDocument/2006/relationships/hyperlink" Target="https://www.alaraunionstation.com/" TargetMode="External"/><Relationship Id="rId254" Type="http://schemas.openxmlformats.org/officeDocument/2006/relationships/hyperlink" Target="http://roadhouseboulderdepot.com/" TargetMode="External"/><Relationship Id="rId49" Type="http://schemas.openxmlformats.org/officeDocument/2006/relationships/hyperlink" Target="https://www.liveforumfitz.com/" TargetMode="External"/><Relationship Id="rId114" Type="http://schemas.openxmlformats.org/officeDocument/2006/relationships/hyperlink" Target="http://www.mariposadenver.com/buildings/the-zephyr/" TargetMode="External"/><Relationship Id="rId296" Type="http://schemas.openxmlformats.org/officeDocument/2006/relationships/hyperlink" Target="https://westviewatlincolnstation.com/Home.aspx" TargetMode="External"/><Relationship Id="rId461" Type="http://schemas.openxmlformats.org/officeDocument/2006/relationships/hyperlink" Target="https://www.i-kota.com/projects/wynkoop-street-2/" TargetMode="External"/><Relationship Id="rId60" Type="http://schemas.openxmlformats.org/officeDocument/2006/relationships/hyperlink" Target="https://www.google.com/maps/place/Guest+Entrance+at+Mariposa+Apartments/@39.732104,-105.0043892,311m/data=!3m1!1e3!4m8!1m2!2m1!1smariposa+apartments!3m4!1s0x0:0xd68cb90401bfe65b!8m2!3d39.7323361!4d-105.0038471" TargetMode="External"/><Relationship Id="rId156" Type="http://schemas.openxmlformats.org/officeDocument/2006/relationships/hyperlink" Target="https://www.cityhousedenver.com/" TargetMode="External"/><Relationship Id="rId198" Type="http://schemas.openxmlformats.org/officeDocument/2006/relationships/hyperlink" Target="https://www.google.com/maps/place/3060+Pearl+St,+Boulder,+CO+80301/data=!4m2!3m1!1s0x876bedd85db0c0f9:0xa667d59ef1ec166a?sa=X&amp;ved=2ahUKEwiugr-R-Y_dAhUH34MKHVbZCVwQ8gEwAHoECAAQAQ" TargetMode="External"/><Relationship Id="rId321" Type="http://schemas.openxmlformats.org/officeDocument/2006/relationships/hyperlink" Target="https://www.google.com/maps/place/755+E+19th+Ave,+Denver,+CO+80203/@39.7468318,-104.980184,17z/data=!3m1!4b1!4m5!3m4!1s0x876c792ee1c62521:0x4881ac04cd620c9a!8m2!3d39.7468318!4d-104.9779953" TargetMode="External"/><Relationship Id="rId363" Type="http://schemas.openxmlformats.org/officeDocument/2006/relationships/hyperlink" Target="https://www.google.com/maps/place/13851+E+Harvard+Ave,+Aurora,+CO+80014/@39.6718652,-104.8270523,303m/data=!3m1!1e3!4m5!3m4!1s0x876c88194373eec5:0x2c9f33e424f27b8a!8m2!3d39.6723851!4d-104.8270848!5m1!1e1" TargetMode="External"/><Relationship Id="rId419" Type="http://schemas.openxmlformats.org/officeDocument/2006/relationships/hyperlink" Target="mailto:randview+Ave,+Arvada,+CO+80002/@39.7992987,-105.0812565,416m/data=!3m1!1e3!4m5!3m4!1s0x876b87d332436357:0x5ff8b8c702223251!8m2!3d39.799841!4d-105.078886" TargetMode="External"/><Relationship Id="rId223" Type="http://schemas.openxmlformats.org/officeDocument/2006/relationships/hyperlink" Target="https://www.google.com/maps/place/1963+Chestnut+Pl,+Denver,+CO+80202/@39.7526562,-104.9995502,831m/data=!3m1!1e3!4m5!3m4!1s0x876c78e83c3ad4d5:0xa24d2e54dc9fb87b!8m2!3d39.7577072!4d-104.9990146" TargetMode="External"/><Relationship Id="rId430" Type="http://schemas.openxmlformats.org/officeDocument/2006/relationships/hyperlink" Target="https://crej.com/news/schnitzer-west-buys-site-entitled-for-up-to-1-million-square-feet/" TargetMode="External"/><Relationship Id="rId18" Type="http://schemas.openxmlformats.org/officeDocument/2006/relationships/hyperlink" Target="https://www.google.com/maps/place/1655+Pierson+St,+Lakewood,+CO+80215/@39.7425298,-105.1230185,18z/data=!3m1!4b1!4m5!3m4!1s0x876b869f1a3ab23f:0x91f1ed10cf004a25!8m2!3d39.7423701!4d-105.1222409" TargetMode="External"/><Relationship Id="rId265" Type="http://schemas.openxmlformats.org/officeDocument/2006/relationships/hyperlink" Target="https://www.google.com/maps/place/255+N+Blackhawk+St,+Aurora,+CO+80011/@39.7208724,-104.8251337,417m/data=!3m2!1e3!4b1!4m5!3m4!1s0x876c63204f167efd:0xb678f7aa3796f901!8m2!3d39.7208724!4d-104.8240394" TargetMode="External"/><Relationship Id="rId125" Type="http://schemas.openxmlformats.org/officeDocument/2006/relationships/hyperlink" Target="http://www.palazzoverdi.com/" TargetMode="External"/><Relationship Id="rId167" Type="http://schemas.openxmlformats.org/officeDocument/2006/relationships/hyperlink" Target="https://www.apartments.com/alta-sobo-station-denver-co/l9x1tqg/" TargetMode="External"/><Relationship Id="rId332" Type="http://schemas.openxmlformats.org/officeDocument/2006/relationships/hyperlink" Target="https://www.google.com/maps/place/1905+Logan+St,+Denver,+CO+80203/@39.7464105,-104.9845302,17z/data=!4m8!1m2!2m1!1s1905+Logan+St!3m4!1s0x876c7928fddbfe75:0xa9591fec15c516ee!8m2!3d39.7464105!4d-104.9823415" TargetMode="External"/><Relationship Id="rId374" Type="http://schemas.openxmlformats.org/officeDocument/2006/relationships/hyperlink" Target="https://businessden.com/2017/11/07/grand-peaks-build-aurora-light-rail-station/" TargetMode="External"/><Relationship Id="rId71" Type="http://schemas.openxmlformats.org/officeDocument/2006/relationships/hyperlink" Target="https://www.google.com/maps/place/Oxford+Station+Apartments/@39.641519,-105.0066187,17z/data=!4m13!1m7!3m6!1s0x876c806c6afaaa65:0x2db62cf0c7345a32!2s4101+S+Navajo+St,+Englewood,+CO+80110!3b1!8m2!3d39.641519!4d-105.00443!3m4!1s0x876c806c3f9dbd11:0xd01c37b5" TargetMode="External"/><Relationship Id="rId234" Type="http://schemas.openxmlformats.org/officeDocument/2006/relationships/hyperlink" Target="https://www.google.com/maps/place/1801+Wewatta+St,+Denver,+CO+80202/@39.7556023,-105.0009844,351m/data=!3m1!1e3!4m5!3m4!1s0x876c78c28a321425:0x271f8aa9402bc4d2!8m2!3d39.7555539!4d-105.0000926" TargetMode="External"/><Relationship Id="rId2" Type="http://schemas.openxmlformats.org/officeDocument/2006/relationships/hyperlink" Target="https://www.google.com/maps/place/Griffis+3100+Pearl/@40.023476,-105.251788,15z/data=!4m2!3m1!1s0x0:0xe75021d404da2e8b?sa=X&amp;ved=0ahUKEwiGkNCYzbDaAhXC61MKHWDJA1wQ_BIIwAEwCg" TargetMode="External"/><Relationship Id="rId29" Type="http://schemas.openxmlformats.org/officeDocument/2006/relationships/hyperlink" Target="https://www.apartments.com/colorado-station-denver-co/mwyf86h/" TargetMode="External"/><Relationship Id="rId276" Type="http://schemas.openxmlformats.org/officeDocument/2006/relationships/hyperlink" Target="https://www.google.com/maps/place/4855+Niagara+St,+Englewood,+CO+80111/@39.6256472,-104.9113007,870m/data=!3m2!1e3!4b1!4m5!3m4!1s0x876c86e224f67ccd:0x5ecba0bb20a9b2a3!8m2!3d39.6256472!4d-104.9091143" TargetMode="External"/><Relationship Id="rId441" Type="http://schemas.openxmlformats.org/officeDocument/2006/relationships/hyperlink" Target="https://cityoflonetree.com/files/Community%20Development/Planning/Projects/Kiewit%20Referral%20Binder.pdf" TargetMode="External"/><Relationship Id="rId40" Type="http://schemas.openxmlformats.org/officeDocument/2006/relationships/hyperlink" Target="https://griffisresidential.com/properties/fitzsimons-south/" TargetMode="External"/><Relationship Id="rId136" Type="http://schemas.openxmlformats.org/officeDocument/2006/relationships/hyperlink" Target="https://www.apartments.com/amli-arista-broomfield-co/577bdtq/" TargetMode="External"/><Relationship Id="rId178" Type="http://schemas.openxmlformats.org/officeDocument/2006/relationships/hyperlink" Target="https://www.google.com/maps/place/2020+Lawrence/@39.752475,-104.991141,15z/data=!4m5!3m4!1s0x0:0x4b446311313d860f!8m2!3d39.752475!4d-104.991141" TargetMode="External"/><Relationship Id="rId301" Type="http://schemas.openxmlformats.org/officeDocument/2006/relationships/hyperlink" Target="https://www.imtresidential.com/imtatridgegate/" TargetMode="External"/><Relationship Id="rId343" Type="http://schemas.openxmlformats.org/officeDocument/2006/relationships/hyperlink" Target="https://www.google.com/maps/place/3275+W+14th+Ave,+Denver,+CO+80204/@39.7394534,-105.0297604,217m/data=!3m2!1e3!4b1!4m5!3m4!1s0x876c78a9a7c3e0d3:0x1630585e13a8b8e5!8m2!3d39.7394534!4d-105.0292132" TargetMode="External"/><Relationship Id="rId61" Type="http://schemas.openxmlformats.org/officeDocument/2006/relationships/hyperlink" Target="http://www.mariposadenver.com/buildings/mariposa/" TargetMode="External"/><Relationship Id="rId82" Type="http://schemas.openxmlformats.org/officeDocument/2006/relationships/hyperlink" Target="https://www.google.com/maps/place/2135+Stout+St,+Denver,+CO+80205/@39.751306,-104.9886735,17z/data=!3m1!4b1!4m5!3m4!1s0x876c78d88fbb827f:0x26efec9091aa51e4!8m2!3d39.751306!4d-104.9864848" TargetMode="External"/><Relationship Id="rId199" Type="http://schemas.openxmlformats.org/officeDocument/2006/relationships/hyperlink" Target="http://bouldercommons.com/" TargetMode="External"/><Relationship Id="rId203" Type="http://schemas.openxmlformats.org/officeDocument/2006/relationships/hyperlink" Target="https://www.google.com/maps/place/SpringHill+Suites+by+Marriott+Denver+Downtown/@39.7472468,-105.0043829,350m/data=!3m1!1e3!4m7!3m6!1s0x876c78c66e25ef43:0xaa4dd5b0f0fbc3ef!5m1!1s2018-12-21!8m2!3d39.7474575!4d-105.0039775" TargetMode="External"/><Relationship Id="rId385" Type="http://schemas.openxmlformats.org/officeDocument/2006/relationships/hyperlink" Target="https://www.google.com/maps/place/201+S+Cherokee+St,+Denver,+CO+80223/@39.712685,-104.9935102,208m/data=!3m1!1e3!4m5!3m4!1s0x876c7f1966f381b9:0x16853051ee43f90d!8m2!3d39.7126323!4d-104.9930577" TargetMode="External"/><Relationship Id="rId19" Type="http://schemas.openxmlformats.org/officeDocument/2006/relationships/hyperlink" Target="https://www.google.com/maps/place/305+Park+Ave+W,+Denver,+CO+80205/@39.7495722,-104.982101,17z/data=!3m1!4b1!4m5!3m4!1s0x876c792606de5cdf:0xf596ed221fe54cfe!8m2!3d39.7495722!4d-104.9799123" TargetMode="External"/><Relationship Id="rId224" Type="http://schemas.openxmlformats.org/officeDocument/2006/relationships/hyperlink" Target="https://www.google.com/maps/place/1600+Wewatta+St,+Denver,+CO+80202/@39.753293,-105.003093,340m/data=!3m1!1e3!4m5!3m4!1s0x876c78c3c2a676dd:0x51d3c0801996c7d9!8m2!3d39.7534301!4d-105.0021241" TargetMode="External"/><Relationship Id="rId245" Type="http://schemas.openxmlformats.org/officeDocument/2006/relationships/hyperlink" Target="https://www.google.com/maps/place/4100+Albion+St,+Denver,+CO+80207/@39.7744569,-104.9400874,17z/data=!3m1!4b1!4m5!3m4!1s0x876c7bd81bb7420f:0xcdc09cb2b570d855!8m2!3d39.7744569!4d-104.9378987" TargetMode="External"/><Relationship Id="rId266" Type="http://schemas.openxmlformats.org/officeDocument/2006/relationships/hyperlink" Target="https://www.choicehotels.com/colorado/aurora/comfort-suites-hotels/co327?source=gyxt" TargetMode="External"/><Relationship Id="rId287" Type="http://schemas.openxmlformats.org/officeDocument/2006/relationships/hyperlink" Target="https://www.aspectapts.com/" TargetMode="External"/><Relationship Id="rId410" Type="http://schemas.openxmlformats.org/officeDocument/2006/relationships/hyperlink" Target="https://www.google.com/maps/place/1300+40th+St,+Denver,+CO+80205/@39.7678725,-104.9729206,16.08z/data=!4m5!3m4!1s0x876c790e46e44661:0xaf2bce73c4ddaffb!8m2!3d39.771183!4d-104.969394" TargetMode="External"/><Relationship Id="rId431" Type="http://schemas.openxmlformats.org/officeDocument/2006/relationships/hyperlink" Target="https://www.bizjournals.com/denver/news/2019/05/10/watershed-rino-building.html" TargetMode="External"/><Relationship Id="rId452" Type="http://schemas.openxmlformats.org/officeDocument/2006/relationships/hyperlink" Target="https://www.novusatskyridge.com/" TargetMode="External"/><Relationship Id="rId30" Type="http://schemas.openxmlformats.org/officeDocument/2006/relationships/hyperlink" Target="http://www.archwayhousingandservices.org/housing/cornerstone-resendences/" TargetMode="External"/><Relationship Id="rId105" Type="http://schemas.openxmlformats.org/officeDocument/2006/relationships/hyperlink" Target="https://www.google.com/maps/place/2600+N+Washington+St,+Denver,+CO+80205/@39.7543928,-104.9801273,17z/data=!3m1!4b1!4m8!1m2!2m1!1s2600+Washington+St,+Denver!3m4!1s0x876c7924745f4bc7:0x7df27d6f170908f5!8m2!3d39.7543928!4d-104.9779386" TargetMode="External"/><Relationship Id="rId126" Type="http://schemas.openxmlformats.org/officeDocument/2006/relationships/hyperlink" Target="https://www.google.com/maps/place/6363+S+Fiddlers+Green+Cir,+Greenwood+Village,+CO+80111/data=!4m2!3m1!1s0x876c868829343f8d:0x34063dd152a89877?sa=X&amp;ved=2ahUKEwinmoWRm47dAhWHz4MKHXJYBa0Q8gEwAHoECAMQAQ" TargetMode="External"/><Relationship Id="rId147" Type="http://schemas.openxmlformats.org/officeDocument/2006/relationships/hyperlink" Target="https://www.google.com/maps/place/600+Park+Ave+W,+Denver,+CO+80205/@39.7512773,-104.9853573,17z/data=!3m1!4b1!4m5!3m4!1s0x876c7927a98e8223:0xb1608842dc229833!8m2!3d39.7512773!4d-104.9831686" TargetMode="External"/><Relationship Id="rId168" Type="http://schemas.openxmlformats.org/officeDocument/2006/relationships/hyperlink" Target="https://www.apartments.com/alexan-20th-street-station-denver-co/e2bp85m/" TargetMode="External"/><Relationship Id="rId312" Type="http://schemas.openxmlformats.org/officeDocument/2006/relationships/hyperlink" Target="https://www.google.com/maps/place/3401+S+Broadway,+Englewood,+CO+80110/@39.6548218,-104.9899858,17z/data=!3m1!4b1!4m5!3m4!1s0x876c807e4d590277:0x99d0052e9537757e!8m2!3d39.6548218!4d-104.9877971" TargetMode="External"/><Relationship Id="rId333" Type="http://schemas.openxmlformats.org/officeDocument/2006/relationships/hyperlink" Target="https://www.google.com/maps/place/530+E+20th+Ave,+Denver,+CO+80205/@39.747571,-104.982713,17z/data=!4m5!3m4!1s0x876c7928cf24f853:0xf00bcb3d3a30924b!8m2!3d39.747571!4d-104.9805243" TargetMode="External"/><Relationship Id="rId354" Type="http://schemas.openxmlformats.org/officeDocument/2006/relationships/hyperlink" Target="https://www.oakstreetstationapts.com/Home.aspx" TargetMode="External"/><Relationship Id="rId51" Type="http://schemas.openxmlformats.org/officeDocument/2006/relationships/hyperlink" Target="https://www.google.com/maps/place/3150+N+Downing+St,+Denver,+CO+80205/data=!4m2!3m1!1s0x876c7917922e00ff:0xceea74d90c125a2e?sa=X&amp;ved=0ahUKEwj4y6OFp4raAhUB3mMKHR5rDscQ8gEIKDAA" TargetMode="External"/><Relationship Id="rId72" Type="http://schemas.openxmlformats.org/officeDocument/2006/relationships/hyperlink" Target="https://www.missionrockresidential.com/apartments/co/englewood/oxford-station-apartments/" TargetMode="External"/><Relationship Id="rId93" Type="http://schemas.openxmlformats.org/officeDocument/2006/relationships/hyperlink" Target="http://www.visitthelandmark.com/" TargetMode="External"/><Relationship Id="rId189" Type="http://schemas.openxmlformats.org/officeDocument/2006/relationships/hyperlink" Target="https://www.apartments.com/the-lydian-denver-co/gsp1fqx/" TargetMode="External"/><Relationship Id="rId375" Type="http://schemas.openxmlformats.org/officeDocument/2006/relationships/hyperlink" Target="https://confluenceco.com/our-developments/zia-sunnyside" TargetMode="External"/><Relationship Id="rId396" Type="http://schemas.openxmlformats.org/officeDocument/2006/relationships/hyperlink" Target="https://www.google.com/maps/place/3773+Walnut+St,+Denver,+CO+80205/@39.7681315,-104.9789215,1126m/data=!3m1!1e3!4m5!3m4!1s0x876c791018719fef:0x182d2194566b1fa2!8m2!3d39.7700481!4d-104.9722196" TargetMode="External"/><Relationship Id="rId3" Type="http://schemas.openxmlformats.org/officeDocument/2006/relationships/hyperlink" Target="http://renewdenver.org/projects/2300-welton/" TargetMode="External"/><Relationship Id="rId214" Type="http://schemas.openxmlformats.org/officeDocument/2006/relationships/hyperlink" Target="https://www.google.com/maps/place/1850+Chestnut+Pl,+Denver,+CO+80202/@39.7563797,-105.0009538,350m/data=!3m2!1e3!4b1!4m5!3m4!1s0x876c78c28127a4cf:0x7d9a2c552a04bd80!8m2!3d39.7563797!4d-105.000034" TargetMode="External"/><Relationship Id="rId235" Type="http://schemas.openxmlformats.org/officeDocument/2006/relationships/hyperlink" Target="https://www.google.com/maps/place/3515+Brighton+Blvd,+Denver,+CO+80216/@39.7707383,-104.9794636,246m/data=!3m2!1e3!4b1!4m5!3m4!1s0x876c7904bdb98ccb:0x17f17e0aad8cce2f!8m2!3d39.7707383!4d-104.9788169" TargetMode="External"/><Relationship Id="rId256" Type="http://schemas.openxmlformats.org/officeDocument/2006/relationships/hyperlink" Target="https://www.arvadastation.com/?_yTrackUser=Mzk5ODY0ODE2Izc4NzMzNjkxMw%3d%3d-7iouoMXLFfE%3d&amp;_yTrackVisit=NzMyNjQ1MDIwIzcwNDk4MzU0NA%3d%3d-FHqsbvOh%2bCU%3d&amp;_yTrackReqDT=15022020180410" TargetMode="External"/><Relationship Id="rId277" Type="http://schemas.openxmlformats.org/officeDocument/2006/relationships/hyperlink" Target="https://www.google.com/maps/place/7001+E+Belleview+Ave,+Denver,+CO+80237/@39.624694,-104.9066574,865m/data=!3m1!1e3!4m5!3m4!1s0x876c86e3373c3c09:0xec5f2b352a605641!8m2!3d39.624694!4d-104.9044838" TargetMode="External"/><Relationship Id="rId298" Type="http://schemas.openxmlformats.org/officeDocument/2006/relationships/hyperlink" Target="https://www.google.com/maps/place/750+Buchtel+Blvd+S,+Denver,+CO+80210/@39.6928144,-104.9806504,17z/data=!3m1!4b1!4m5!3m4!1s0x876c7e516ab33a89:0xc80687e32311a305!8m2!3d39.6928144!4d-104.9784617" TargetMode="External"/><Relationship Id="rId400" Type="http://schemas.openxmlformats.org/officeDocument/2006/relationships/hyperlink" Target="https://www.google.com/maps/place/3501+Blake+St,+Denver,+CO+80205/@39.7685786,-104.9785078,832m/data=!3m2!1e3!4b1!4m5!3m4!1s0x876c791ae77ee341:0x4d8de30a9b60b07b!8m2!3d39.7685745!4d-104.9763191" TargetMode="External"/><Relationship Id="rId421" Type="http://schemas.openxmlformats.org/officeDocument/2006/relationships/hyperlink" Target="https://www.google.com/maps/place/1445+Miller+St,+Lakewood,+CO+80215/@39.7389185,-105.1170015,832m/data=!3m2!1e3!4b1!4m5!3m4!1s0x876b86a2d89ccc8b:0xffc61be0b5ad7f36!8m2!3d39.738915!4d-105.115161" TargetMode="External"/><Relationship Id="rId442" Type="http://schemas.openxmlformats.org/officeDocument/2006/relationships/hyperlink" Target="https://cityoflonetree.com/files/Community%20Development/Planning/Projects/Kiewit%20Referral%20Binder.pdf" TargetMode="External"/><Relationship Id="rId463" Type="http://schemas.openxmlformats.org/officeDocument/2006/relationships/vmlDrawing" Target="../drawings/vmlDrawing1.vml"/><Relationship Id="rId116" Type="http://schemas.openxmlformats.org/officeDocument/2006/relationships/hyperlink" Target="https://crej.com/news/niederman-bullish-commercial-real-estate/" TargetMode="External"/><Relationship Id="rId137" Type="http://schemas.openxmlformats.org/officeDocument/2006/relationships/hyperlink" Target="https://www.apartments.com/benedict-park-place-denver-co/15rz165/" TargetMode="External"/><Relationship Id="rId158" Type="http://schemas.openxmlformats.org/officeDocument/2006/relationships/hyperlink" Target="https://www.missionrockresidential.com/apartments/co/broomfield/harvest-station-apartments/" TargetMode="External"/><Relationship Id="rId302" Type="http://schemas.openxmlformats.org/officeDocument/2006/relationships/hyperlink" Target="https://www.google.com/maps/place/10270+Commonwealth+St,+Lone+Tree,+CO+80124/@39.5293699,-104.8780081,367m/data=!3m1!1e3!4m5!3m4!1s0x876c853d9a718435:0x3f4b4e7c6d1e4fdd!8m2!3d39.5297384!4d-104.876749" TargetMode="External"/><Relationship Id="rId323" Type="http://schemas.openxmlformats.org/officeDocument/2006/relationships/hyperlink" Target="https://www.google.com/maps/place/1975+Grant+St,+Denver,+CO+80203/@39.74711,-104.9861197,17z/data=!3m1!4b1!4m5!3m4!1s0x876c792846d2a309:0xa1e623fa31b467bf!8m2!3d39.74711!4d-104.983931" TargetMode="External"/><Relationship Id="rId344" Type="http://schemas.openxmlformats.org/officeDocument/2006/relationships/hyperlink" Target="https://www.google.com/maps/place/3200+W+Colfax+Ave,+Denver,+CO+80204/@39.7394249,-105.0281931,338m/data=!3m2!1e3!4b1!4m5!3m4!1s0x876c78a93bef4015:0x9a6b79dde165eda3!8m2!3d39.7394249!4d-105.0273413" TargetMode="External"/><Relationship Id="rId20" Type="http://schemas.openxmlformats.org/officeDocument/2006/relationships/hyperlink" Target="https://www.camdenliving.com/denver-co-apartments/camden-belleview-station" TargetMode="External"/><Relationship Id="rId41" Type="http://schemas.openxmlformats.org/officeDocument/2006/relationships/hyperlink" Target="https://www.google.com/maps/place/325+Sable+Blvd,+Aurora,+CO+80011/@39.7209023,-104.8218244,17z/data=!3m1!4b1!4m5!3m4!1s0x876c631fc999c215:0xd5bf94e4cb4ca349!8m2!3d39.7208982!4d-104.8196357" TargetMode="External"/><Relationship Id="rId62" Type="http://schemas.openxmlformats.org/officeDocument/2006/relationships/hyperlink" Target="https://www.loftsatlincolnstation.com/" TargetMode="External"/><Relationship Id="rId83" Type="http://schemas.openxmlformats.org/officeDocument/2006/relationships/hyperlink" Target="https://www.coloradocoalition.org/property/renaissance-west-end-flats" TargetMode="External"/><Relationship Id="rId179" Type="http://schemas.openxmlformats.org/officeDocument/2006/relationships/hyperlink" Target="https://www.apartments.com/amli-park-avenue-denver-co/9fkxz64/" TargetMode="External"/><Relationship Id="rId365" Type="http://schemas.openxmlformats.org/officeDocument/2006/relationships/hyperlink" Target="https://www.google.com/maps/place/2445+Junction+Pl,+Boulder,+CO+80301/@40.0257704,-105.2536617,17z/data=!3m1!4b1!4m5!3m4!1s0x876bee7636952f31:0x55e3d90e57abeaa!8m2!3d40.0257704!4d-105.251473" TargetMode="External"/><Relationship Id="rId386" Type="http://schemas.openxmlformats.org/officeDocument/2006/relationships/hyperlink" Target="https://www.google.com/maps/place/7190+Colorado+Blvd,+Commerce+City,+CO+80022/@39.8246262,-104.9436957,832m/data=!3m1!1e3!4m5!3m4!1s0x876c77553342fd03:0x4a8ad66de432dbc2!8m2!3d39.8268792!4d-104.9390222" TargetMode="External"/><Relationship Id="rId190" Type="http://schemas.openxmlformats.org/officeDocument/2006/relationships/hyperlink" Target="http://renewdenver.org/projects/2460-welton/" TargetMode="External"/><Relationship Id="rId204" Type="http://schemas.openxmlformats.org/officeDocument/2006/relationships/hyperlink" Target="https://www.marriott.com/hotels/travel/densd-springhill-suites-denver-downtown/?scid=bb1a189a-fec3-4d19-a255-54ba596febe2" TargetMode="External"/><Relationship Id="rId225" Type="http://schemas.openxmlformats.org/officeDocument/2006/relationships/hyperlink" Target="https://www.google.com/maps/place/1705+17th+St,+Denver,+CO+80202/@39.7537276,-105.0013909,833m/data=!3m2!1e3!4b1!4m5!3m4!1s0x876c78c373200ac3:0x73c80008fd680107!8m2!3d39.7537276!4d-104.9992022" TargetMode="External"/><Relationship Id="rId246" Type="http://schemas.openxmlformats.org/officeDocument/2006/relationships/hyperlink" Target="https://www.google.com/maps/place/4000+Albion+St,+Denver,+CO+80216/@39.7734464,-104.9392299,495m/data=!3m2!1e3!4b1!4m5!3m4!1s0x876c7bd81b0dc1f9:0x613888b500b878cd!8m2!3d39.7734464!4d-104.9379297" TargetMode="External"/><Relationship Id="rId267" Type="http://schemas.openxmlformats.org/officeDocument/2006/relationships/hyperlink" Target="https://www.google.com/maps/place/14571+E+Colfax+Ave,+Aurora,+CO+80011/@39.7410274,-104.8194763,248m/data=!3m1!1e3!4m5!3m4!1s0x876c636b3da4ed3d:0xd63a4af5f43bd131!8m2!3d39.7412718!4d-104.8182471" TargetMode="External"/><Relationship Id="rId288" Type="http://schemas.openxmlformats.org/officeDocument/2006/relationships/hyperlink" Target="https://www.google.com/maps/place/10400+Park+Meadows+Dr,+Lone+Tree,+CO+80124/@39.5404657,-104.8754763,872m/data=!3m2!1e3!4b1!4m5!3m4!1s0x876c85120d50de07:0x34dd12fe82c9dd51!8m2!3d39.5404657!4d-104.8732876" TargetMode="External"/><Relationship Id="rId411" Type="http://schemas.openxmlformats.org/officeDocument/2006/relationships/hyperlink" Target="https://www.liveatspur.com/" TargetMode="External"/><Relationship Id="rId432" Type="http://schemas.openxmlformats.org/officeDocument/2006/relationships/hyperlink" Target="https://unisonhp.org/coming-soon-beautiful-apartments-for-seniors-in-thornton/" TargetMode="External"/><Relationship Id="rId453" Type="http://schemas.openxmlformats.org/officeDocument/2006/relationships/hyperlink" Target="https://www.hollandresidential.com/co/denver/quin?keyword=quin%20apartments%20denver&amp;campaign=18506883520&amp;device=c&amp;gclid=CjwKCAiA85efBhBbEiwAD7oLQHyXfGf-MlZB3WdWCnszfbxknTNcbrpS8n8UJndE2Y3QcesKRPQWzRoC4sAQAvD_BwE" TargetMode="External"/><Relationship Id="rId106" Type="http://schemas.openxmlformats.org/officeDocument/2006/relationships/hyperlink" Target="http://www.liveatwestlink.com/" TargetMode="External"/><Relationship Id="rId127" Type="http://schemas.openxmlformats.org/officeDocument/2006/relationships/hyperlink" Target="https://www.google.com/maps/place/9151+E+Panorama+Cir,+Englewood,+CO+80112/data=!4m2!3m1!1s0x876c85cfde1d6435:0x7f2b3b84c6ae8569?sa=X&amp;ved=2ahUKEwjtvJ3km47dAhVK5IMKHY25BU0Q8gEwAHoECAAQAQ" TargetMode="External"/><Relationship Id="rId313" Type="http://schemas.openxmlformats.org/officeDocument/2006/relationships/hyperlink" Target="https://www.echelonrents.com/broadway-lofts-englewood-co" TargetMode="External"/><Relationship Id="rId10" Type="http://schemas.openxmlformats.org/officeDocument/2006/relationships/hyperlink" Target="http://www.mariposadenver.com/buildings/the-aerie/" TargetMode="External"/><Relationship Id="rId31" Type="http://schemas.openxmlformats.org/officeDocument/2006/relationships/hyperlink" Target="https://www.google.com/maps/place/1001+Park+Ave+W,+Denver,+CO+80205/@39.7531717,-104.9854316,17z/data=!4m5!3m4!1s0x876c78df455304e3:0x4278ebcdf6cccc96!8m2!3d39.7540072!4d-104.9863023" TargetMode="External"/><Relationship Id="rId52" Type="http://schemas.openxmlformats.org/officeDocument/2006/relationships/hyperlink" Target="http://gardencourtapartmentsdenver.com/" TargetMode="External"/><Relationship Id="rId73" Type="http://schemas.openxmlformats.org/officeDocument/2006/relationships/hyperlink" Target="https://www.parkhillstationapartments.com/" TargetMode="External"/><Relationship Id="rId94" Type="http://schemas.openxmlformats.org/officeDocument/2006/relationships/hyperlink" Target="https://www.google.com/maps/place/The+Landmark/@39.6174601,-104.9022407,881m/data=!3m1!1e3!4m13!1m7!3m6!1s0x876c86f093c2a8a1:0xa9e9244b80999602!2s7600+Landmark+Way,+Greenwood+Village,+CO+80111!3b1!8m2!3d39.617456!4d-104.900052!3m4!1s0x876c86f064eb1b5b:0x4" TargetMode="External"/><Relationship Id="rId148" Type="http://schemas.openxmlformats.org/officeDocument/2006/relationships/hyperlink" Target="https://www.liveat8000.com/" TargetMode="External"/><Relationship Id="rId169" Type="http://schemas.openxmlformats.org/officeDocument/2006/relationships/hyperlink" Target="https://www.weitz.com/projects/21st-welton-apartments/" TargetMode="External"/><Relationship Id="rId334" Type="http://schemas.openxmlformats.org/officeDocument/2006/relationships/hyperlink" Target="https://www.google.com/maps/place/2401+Welton+St,+Denver,+CO+80205/@39.7524271,-104.9837441,17z/data=!4m5!3m4!1s0x876c7926ec198dfd:0x7171c79a24e68fdf!8m2!3d39.7524271!4d-104.9815554" TargetMode="External"/><Relationship Id="rId355" Type="http://schemas.openxmlformats.org/officeDocument/2006/relationships/hyperlink" Target="https://www.google.com/maps/place/1420+Oak+St,+Lakewood,+CO+80215/@39.7386952,-105.1195893,435m/data=!3m2!1e3!4b1!4m5!3m4!1s0x876b86a24c9cacc3:0xc41a95fe03f6a07d!8m2!3d39.7386952!4d-105.118495" TargetMode="External"/><Relationship Id="rId376" Type="http://schemas.openxmlformats.org/officeDocument/2006/relationships/hyperlink" Target="https://www.google.com/maps/place/1315+Sheridan+Boulevard,+Lakewood,+CO+80214/@39.7370094,-105.054074,208m/data=!3m2!1e3!4b1!4m5!3m4!1s0x876b874852b3ab75:0xfe271966cd30ad6!8m2!3d39.7370094!4d-105.0535268" TargetMode="External"/><Relationship Id="rId397" Type="http://schemas.openxmlformats.org/officeDocument/2006/relationships/hyperlink" Target="https://www.google.com/maps/place/1420+38th+St,+Denver,+CO+80205/@39.7705308,-104.9740235,434m/data=!3m2!1e3!4b1!4m5!3m4!1s0x876c790fe3950ad5:0x3cab71e7b56bb67f!8m2!3d39.7705287!4d-104.9729292" TargetMode="External"/><Relationship Id="rId4" Type="http://schemas.openxmlformats.org/officeDocument/2006/relationships/hyperlink" Target="https://www.google.com/maps/place/2300+Welton+St,+Denver,+CO+80205/@39.7514701,-104.9838354,17z/data=!3m1!4b1!4m5!3m4!1s0x876c792658bdcbfd:0x3f654a690c2cb28c!8m2!3d39.7514701!4d-104.9816467" TargetMode="External"/><Relationship Id="rId180" Type="http://schemas.openxmlformats.org/officeDocument/2006/relationships/hyperlink" Target="https://www.google.com/maps/place/Denizen/@39.7089794,-104.992745,15z/data=!4m5!3m4!1s0x0:0x507dac7df5ebf0ff!8m2!3d39.7089794!4d-104.992745?hl=en" TargetMode="External"/><Relationship Id="rId215" Type="http://schemas.openxmlformats.org/officeDocument/2006/relationships/hyperlink" Target="http://www.ashleyunionstation.com/" TargetMode="External"/><Relationship Id="rId236" Type="http://schemas.openxmlformats.org/officeDocument/2006/relationships/hyperlink" Target="https://www.google.com/maps/place/3300+Walnut+St,+Denver,+CO+80205/@39.7657346,-104.979545,833m/data=!3m2!1e3!4b1!4m5!3m4!1s0x876c791bcbd55e29:0x99fbccc2f4961c1e!8m2!3d39.7657346!4d-104.9773563" TargetMode="External"/><Relationship Id="rId257" Type="http://schemas.openxmlformats.org/officeDocument/2006/relationships/hyperlink" Target="https://www.google.com/maps/place/5455+Olde+Wadsworth+Blvd,+Arvada,+CO+80002/@39.7962033,-105.0847027,17z/data=!3m1!4b1!4m5!3m4!1s0x876b862d80682145:0xa4ce58955896cc35!8m2!3d39.7962033!4d-105.082514" TargetMode="External"/><Relationship Id="rId278" Type="http://schemas.openxmlformats.org/officeDocument/2006/relationships/hyperlink" Target="https://www.onebelleviewstation.com/" TargetMode="External"/><Relationship Id="rId401" Type="http://schemas.openxmlformats.org/officeDocument/2006/relationships/hyperlink" Target="https://www.google.com/maps/place/7900+E+Peakview+Ave,+Greenwood+Village,+CO+80111/@39.5980245,-104.8990541,17z/data=!3m1!4b1!4m5!3m4!1s0x876c868619f6d847:0xb0ec93ca88bb4292!8m2!3d39.5980204!4d-104.8968654" TargetMode="External"/><Relationship Id="rId422" Type="http://schemas.openxmlformats.org/officeDocument/2006/relationships/hyperlink" Target="https://www.bestwestern.com/en_US/about/press-media/2019-press-releases/vib-groundbreaking-in-denver.html" TargetMode="External"/><Relationship Id="rId443" Type="http://schemas.openxmlformats.org/officeDocument/2006/relationships/hyperlink" Target="https://www.google.com/maps/place/7190+Colorado+Blvd,+Commerce+City,+CO+80022/@39.8246262,-104.9436957,832m/data=!3m1!1e3!4m5!3m4!1s0x876c77553342fd03:0x4a8ad66de432dbc2!8m2!3d39.8268792!4d-104.9390222" TargetMode="External"/><Relationship Id="rId464" Type="http://schemas.openxmlformats.org/officeDocument/2006/relationships/table" Target="../tables/table3.xml"/><Relationship Id="rId303" Type="http://schemas.openxmlformats.org/officeDocument/2006/relationships/hyperlink" Target="https://www.cwsapartments.com/marq-at-ridgegate-lone-tree-co/" TargetMode="External"/><Relationship Id="rId42" Type="http://schemas.openxmlformats.org/officeDocument/2006/relationships/hyperlink" Target="https://www.echelonrents.com/evans-station-lofts-denver-co" TargetMode="External"/><Relationship Id="rId84" Type="http://schemas.openxmlformats.org/officeDocument/2006/relationships/hyperlink" Target="https://www.google.com/maps/place/Renaissance+West+End+Flats,+1490+Zenobia+St,+Denver,+CO+80204/@39.7399721,-105.0540031,17z/data=!3m1!4b1!4m5!3m4!1s0x876b874626ba5603:0xbc4f02a9498016f8!8m2!3d39.7399721!4d-105.0518144" TargetMode="External"/><Relationship Id="rId138" Type="http://schemas.openxmlformats.org/officeDocument/2006/relationships/hyperlink" Target="https://www.coloradocoalition.org/property/renaissance-off-broadway-lofts" TargetMode="External"/><Relationship Id="rId345" Type="http://schemas.openxmlformats.org/officeDocument/2006/relationships/hyperlink" Target="https://www.google.com/maps/place/85+S+Union+Blvd,+Lakewood,+CO+80228/@39.7139154,-105.1368441,870m/data=!3m2!1e3!4b1!4m5!3m4!1s0x876b83f9626fb24d:0x2a44d6587bd7ddbe!8m2!3d39.7139154!4d-105.1346554" TargetMode="External"/><Relationship Id="rId387" Type="http://schemas.openxmlformats.org/officeDocument/2006/relationships/hyperlink" Target="https://www.google.com/maps/place/1529+Julian+St,+Denver,+CO+80204/@39.7357729,-105.0331781,681m/data=!3m1!1e3!4m5!3m4!1s0x876c78a8189ad96f:0xfb194550c8b21bf3!8m2!3d39.7411101!4d-105.0317351" TargetMode="External"/><Relationship Id="rId191" Type="http://schemas.openxmlformats.org/officeDocument/2006/relationships/hyperlink" Target="https://www.google.com/maps/place/2460+Welton+St,+Denver,+CO+80205/@39.752524,-104.9826227,17z/data=!3m1!4b1!4m5!3m4!1s0x876c79269a6b9b43:0x6b428737a5a59b76!8m2!3d39.752524!4d-104.980434" TargetMode="External"/><Relationship Id="rId205" Type="http://schemas.openxmlformats.org/officeDocument/2006/relationships/hyperlink" Target="https://www.hanoverplattpark.com/" TargetMode="External"/><Relationship Id="rId247" Type="http://schemas.openxmlformats.org/officeDocument/2006/relationships/hyperlink" Target="https://www.parkhill4000apartments.com/" TargetMode="External"/><Relationship Id="rId412" Type="http://schemas.openxmlformats.org/officeDocument/2006/relationships/hyperlink" Target="https://www.google.com/maps/place/2337+S+Blackhawk+St,+Aurora,+CO+80014/@39.6739406,-104.8257999,833m/data=!3m1!1e3!4m5!3m4!1s0x876c881f3dc132cf:0xe031465e174f7d48!8m2!3d39.6739137!4d-104.8249881" TargetMode="External"/><Relationship Id="rId107" Type="http://schemas.openxmlformats.org/officeDocument/2006/relationships/hyperlink" Target="https://www.google.com/maps/place/1665+Pierson+St,+Lakewood,+CO+80215/@39.7430091,-105.1248613,17z/data=!3m1!4b1!4m5!3m4!1s0x876b869f19efd691:0x42a205662ed6db93!8m2!3d39.743005!4d-105.1226726" TargetMode="External"/><Relationship Id="rId289" Type="http://schemas.openxmlformats.org/officeDocument/2006/relationships/hyperlink" Target="https://www.google.com/maps/place/10177+Station+Way,+Littleton,+CO+80124/@39.5470063,-104.8737358,872m/data=!3m1!1e3!4m5!3m4!1s0x876c850b7769f44d:0x534eb250bad769bf!8m2!3d39.5474578!4d-104.8711844" TargetMode="External"/><Relationship Id="rId454" Type="http://schemas.openxmlformats.org/officeDocument/2006/relationships/hyperlink" Target="https://www.koelbelco.com/communities/talus/" TargetMode="External"/><Relationship Id="rId11" Type="http://schemas.openxmlformats.org/officeDocument/2006/relationships/hyperlink" Target="https://www.google.com/maps/place/Arista+Uptown/@39.905459,-105.0904476,17z/data=!4m12!1m6!3m5!1s0x876b8bc9aa3b11a5:0xf84defaba49036da!2sAMLI+Arista!8m2!3d39.905459!4d-105.0882589!3m4!1s0x0:0xa237e37fa148de21!8m2!3d39.9052371!4d-105.0917407" TargetMode="External"/><Relationship Id="rId53" Type="http://schemas.openxmlformats.org/officeDocument/2006/relationships/hyperlink" Target="https://www.google.com/maps?q=5155+E+Yale+Ave,+Denver,+CO+80222&amp;rlz=1C1CHBF_enUS783US783&amp;um=1&amp;ie=UTF-8&amp;sa=X&amp;ved=0ahUKEwjPhLn_-q_aAhUFbK0KHV6kDOgQ_AUICigB" TargetMode="External"/><Relationship Id="rId149" Type="http://schemas.openxmlformats.org/officeDocument/2006/relationships/hyperlink" Target="https://www.google.com/maps/place/8000+Uptown/@39.9013944,-105.0857683,15z/data=!4m5!3m4!1s0x0:0xc3bde273d2574eda!8m2!3d39.9013944!4d-105.0857683" TargetMode="External"/><Relationship Id="rId314" Type="http://schemas.openxmlformats.org/officeDocument/2006/relationships/hyperlink" Target="https://www.google.com/maps/place/1000+Englewood+Pkwy,+Englewood,+CO+80110/@39.6540272,-104.9991077,366m/data=!3m1!1e3!4m5!3m4!1s0x876c8077c7489045:0xde66b1415eb387dc!8m2!3d39.654696!4d-104.999056" TargetMode="External"/><Relationship Id="rId356" Type="http://schemas.openxmlformats.org/officeDocument/2006/relationships/hyperlink" Target="https://www.google.com/maps/place/1595+Perry+St,+Denver,+CO+80219/@39.7385051,-105.0401125,1096m/data=!3m1!1e3!4m5!3m4!1s0x876b875a15363d69:0x6cf3578d4c2e3db4!8m2!3d39.742523!4d-105.03964" TargetMode="External"/><Relationship Id="rId398" Type="http://schemas.openxmlformats.org/officeDocument/2006/relationships/hyperlink" Target="https://www.google.com/maps/place/3030+Welton+St,+Denver,+CO+80205/@39.7579038,-104.975788,832m/data=!3m2!1e3!4b1!4m5!3m4!1s0x876c793d2bfbc577:0x1e1a7508f7292978!8m2!3d39.7578997!4d-104.9735993" TargetMode="External"/><Relationship Id="rId95" Type="http://schemas.openxmlformats.org/officeDocument/2006/relationships/hyperlink" Target="http://universitystationapartments.com/" TargetMode="External"/><Relationship Id="rId160" Type="http://schemas.openxmlformats.org/officeDocument/2006/relationships/hyperlink" Target="https://affordablehousingonline.com/housing-search/Colorado/Denver/Beldame-Apartments/10025596" TargetMode="External"/><Relationship Id="rId216" Type="http://schemas.openxmlformats.org/officeDocument/2006/relationships/hyperlink" Target="https://www.google.com/maps/place/1920+17th+St,+Denver,+CO+80202/@39.7542145,-105.0031342,18z/data=!3m1!4b1!4m5!3m4!1s0x876c78c231000bbb:0x2d6368a1560723ca!8m2!3d39.7542145!4d-105.0020399" TargetMode="External"/><Relationship Id="rId423" Type="http://schemas.openxmlformats.org/officeDocument/2006/relationships/hyperlink" Target="https://www.google.com/maps/place/3560+Brighton+Blvd,+Denver,+CO+80216/@39.7705993,-104.9746093,524m/data=!3m1!1e3!4m5!3m4!1s0x876c7904e7fef92b:0xc09878fa41de851b!8m2!3d39.7709731!4d-104.9776302" TargetMode="External"/><Relationship Id="rId258" Type="http://schemas.openxmlformats.org/officeDocument/2006/relationships/hyperlink" Target="https://hiltongardeninn3.hilton.com/en/hotels/colorado/hilton-garden-inn-arvada-denver-DENAVGI/index.html" TargetMode="External"/><Relationship Id="rId465" Type="http://schemas.openxmlformats.org/officeDocument/2006/relationships/comments" Target="../comments1.xml"/><Relationship Id="rId22" Type="http://schemas.openxmlformats.org/officeDocument/2006/relationships/hyperlink" Target="https://www.google.com/maps/place/3200+Walnut+St,+Denver,+CO+80205/@39.7648074,-104.9806404,17z/data=!3m1!4b1!4m5!3m4!1s0x876c791be75ba9b3:0x580c05fee98d888e!8m2!3d39.7648033!4d-104.9784517" TargetMode="External"/><Relationship Id="rId64" Type="http://schemas.openxmlformats.org/officeDocument/2006/relationships/hyperlink" Target="https://www.google.com/maps/place/Link+35/@39.7665854,-104.9744236,15z/data=!4m5!3m4!1s0x0:0xc7ea49714bc2bd95!8m2!3d39.7665854!4d-104.9744236" TargetMode="External"/><Relationship Id="rId118" Type="http://schemas.openxmlformats.org/officeDocument/2006/relationships/hyperlink" Target="https://www.google.com/maps/place/CoBank,+ACB/@39.6034143,-104.891414,15z/data=!4m2!3m1!1s0x0:0x8f27754d3d819532?sa=X&amp;ved=2ahUKEwjDjaqml47dAhXs8YMKHTPYDaYQ_BIwCnoECAoQCw" TargetMode="External"/><Relationship Id="rId325" Type="http://schemas.openxmlformats.org/officeDocument/2006/relationships/hyperlink" Target="https://www.google.com/maps/place/444+E+19th+Ave,+Denver,+CO+80203/@39.7455214,-104.9839,17z/data=!3m1!4b1!4m5!3m4!1s0x876c79291afd8a05:0x331fc5706d8153d!8m2!3d39.7455214!4d-104.9817113" TargetMode="External"/><Relationship Id="rId367" Type="http://schemas.openxmlformats.org/officeDocument/2006/relationships/hyperlink" Target="https://www.google.com/maps/place/2280+Junction+Pl,+Boulder,+CO+80301/@40.0242135,-105.2523472,207m/data=!3m2!1e3!4b1!4m5!3m4!1s0x876bedd8875eb3fb:0x44b19b35d7f5b144!8m2!3d40.0242135!4d-105.2518" TargetMode="External"/><Relationship Id="rId171" Type="http://schemas.openxmlformats.org/officeDocument/2006/relationships/hyperlink" Target="https://www.apartments.com/one-lincoln-park-denver-co/9en59s6/" TargetMode="External"/><Relationship Id="rId227" Type="http://schemas.openxmlformats.org/officeDocument/2006/relationships/hyperlink" Target="https://www.google.com/maps/place/1615+Wynkoop+St,+Denver,+CO+80202/@39.752448,-105.0020055,340m/data=!3m2!1e3!4b1!4m5!3m4!1s0x876c78c3852561fb:0xb2007b65ff04b581!8m2!3d39.752448!4d-105.0011122" TargetMode="External"/><Relationship Id="rId269" Type="http://schemas.openxmlformats.org/officeDocument/2006/relationships/hyperlink" Target="https://www.google.com/maps/place/14200+E+Colfax+Ave,+Aurora,+CO+80011/@39.74013,-104.8228048,18z/data=!3m1!4b1!4m5!3m4!1s0x876c636aa83099a1:0xe28e75ad1440880d!8m2!3d39.74013!4d-104.822053" TargetMode="External"/><Relationship Id="rId434" Type="http://schemas.openxmlformats.org/officeDocument/2006/relationships/hyperlink" Target="https://www.apartments.com/eaton-street-apartments-westminster-co/kjhtlk8/" TargetMode="External"/><Relationship Id="rId33" Type="http://schemas.openxmlformats.org/officeDocument/2006/relationships/hyperlink" Target="https://www.mercyhousing.org/CO-Decatur-Place" TargetMode="External"/><Relationship Id="rId129" Type="http://schemas.openxmlformats.org/officeDocument/2006/relationships/hyperlink" Target="https://169invernessdrive.com/" TargetMode="External"/><Relationship Id="rId280" Type="http://schemas.openxmlformats.org/officeDocument/2006/relationships/hyperlink" Target="https://www.google.com/maps/place/3766+S+Dayton+St,+Aurora,+CO+80014/@39.6464539,-104.8794366,871m/data=!3m1!1e3!4m5!3m4!1s0x876c87bc5ecc6273:0xdcf314400cf80365!8m2!3d39.648197!4d-104.877323" TargetMode="External"/><Relationship Id="rId336" Type="http://schemas.openxmlformats.org/officeDocument/2006/relationships/hyperlink" Target="https://www.google.com/maps/place/2180+Stout+St,+Denver,+CO+80205/@39.7510375,-104.9880127,870m/data=!3m2!1e3!4b1!4m5!3m4!1s0x876c78d8810f5e3b:0xf379dd1f43b2f533!8m2!3d39.7510375!4d-104.985824" TargetMode="External"/><Relationship Id="rId75" Type="http://schemas.openxmlformats.org/officeDocument/2006/relationships/hyperlink" Target="http://www.carmelapartments.com/pearl-dtc-denver-co" TargetMode="External"/><Relationship Id="rId140" Type="http://schemas.openxmlformats.org/officeDocument/2006/relationships/hyperlink" Target="https://www.google.com/maps/place/1STBANK+Center/@39.904576,-105.0854479,15z/data=!4m2!3m1!1s0x0:0x47293c252edbae17?sa=X&amp;ved=2ahUKEwje2er89o_dAhUD24MKHfG6CVsQ_BIwDnoECAYQCw" TargetMode="External"/><Relationship Id="rId182" Type="http://schemas.openxmlformats.org/officeDocument/2006/relationships/hyperlink" Target="https://www.apartments.com/one-city-block-denver-co/p8bpmnt/" TargetMode="External"/><Relationship Id="rId378" Type="http://schemas.openxmlformats.org/officeDocument/2006/relationships/hyperlink" Target="https://www.denvergov.org/media/gis/WebDocs/CPD/SDP_Maps/2018126535.pdf" TargetMode="External"/><Relationship Id="rId403" Type="http://schemas.openxmlformats.org/officeDocument/2006/relationships/hyperlink" Target="https://www.apartments.com/ride-at-rino-denver-co/91441v7/" TargetMode="External"/><Relationship Id="rId6" Type="http://schemas.openxmlformats.org/officeDocument/2006/relationships/hyperlink" Target="http://altoapts.org/28492" TargetMode="External"/><Relationship Id="rId238" Type="http://schemas.openxmlformats.org/officeDocument/2006/relationships/hyperlink" Target="https://www.google.com/maps/place/1812+35th+St,+Denver,+CO+80216/@39.770259,-104.9813691,829m/data=!3m1!1e3!4m5!3m4!1s0x876c7904a4fd6f99:0x1ddbe3aa07b0d596!8m2!3d39.770259!4d-104.97919" TargetMode="External"/><Relationship Id="rId445" Type="http://schemas.openxmlformats.org/officeDocument/2006/relationships/hyperlink" Target="https://businessden.com/2019/10/10/project-at-edge-of-rino-set-to-mix-for-sale-townhomes-apartment-building/" TargetMode="External"/><Relationship Id="rId291" Type="http://schemas.openxmlformats.org/officeDocument/2006/relationships/hyperlink" Target="https://www.waterfordlonetree.com/" TargetMode="External"/><Relationship Id="rId305" Type="http://schemas.openxmlformats.org/officeDocument/2006/relationships/hyperlink" Target="https://www.google.com/maps/place/10030+Trainstation+Cir,+Lone+Tree,+CO+80124/@39.5326894,-104.8705689,869m/data=!3m1!1e3!4m5!3m4!1s0x876c8514f3fcc07d:0x7c43011f24e94c7!8m2!3d39.535669!4d-104.870079" TargetMode="External"/><Relationship Id="rId347" Type="http://schemas.openxmlformats.org/officeDocument/2006/relationships/hyperlink" Target="https://www.mwhsolutions.org/uploads/8/6/8/9/8689629/indy_street_flats_5.15.18.pdf" TargetMode="External"/><Relationship Id="rId44" Type="http://schemas.openxmlformats.org/officeDocument/2006/relationships/hyperlink" Target="https://www.google.com/maps/place/1805+S+Bannock+St,+Denver,+CO+80223/@39.683046,-104.9928187,17z/data=!3m1!4b1!4m5!3m4!1s0x876c7fb3ef0a9027:0xd143abe65de98f7f!8m2!3d39.683046!4d-104.99063" TargetMode="External"/><Relationship Id="rId86" Type="http://schemas.openxmlformats.org/officeDocument/2006/relationships/hyperlink" Target="https://www.maac.com/colorado/denver/sync-36" TargetMode="External"/><Relationship Id="rId151" Type="http://schemas.openxmlformats.org/officeDocument/2006/relationships/hyperlink" Target="http://1900-16thstreet.com/PropertyInformation/1900PropertyInfo.axis" TargetMode="External"/><Relationship Id="rId389" Type="http://schemas.openxmlformats.org/officeDocument/2006/relationships/hyperlink" Target="https://www.google.com/maps/place/4200+E+Warren+Ave,+Denver,+CO+80222/@39.6763622,-104.9407429,834m/data=!3m2!1e3!4b1!4m5!3m4!1s0x876c7de27df3770f:0xa14649fca380105f!8m2!3d39.6763622!4d-104.9385542" TargetMode="External"/><Relationship Id="rId193" Type="http://schemas.openxmlformats.org/officeDocument/2006/relationships/hyperlink" Target="https://www.apartments.com/camden-lincoln-station-lone-tree-co/nk3lk0m/" TargetMode="External"/><Relationship Id="rId207" Type="http://schemas.openxmlformats.org/officeDocument/2006/relationships/hyperlink" Target="https://www.google.com/maps/place/201+E+Mississippi+Ave,+Denver,+CO+80210/@39.6950815,-104.9833029,810m/data=!3m1!1e3!4m5!3m4!1s0x876c7e553a24efef:0x2c909c40012a237!8m2!3d39.6969452!4d-104.9847433" TargetMode="External"/><Relationship Id="rId249" Type="http://schemas.openxmlformats.org/officeDocument/2006/relationships/hyperlink" Target="https://www.google.com/maps/place/8000+E+36th+Ave,+Denver,+CO+80238/@39.7694153,-104.8928576,360m/data=!3m1!1e3!4m5!3m4!1s0x876c7b9e90e43427:0x8019ff58c434e061!8m2!3d39.7661186!4d-104.8960899" TargetMode="External"/><Relationship Id="rId414" Type="http://schemas.openxmlformats.org/officeDocument/2006/relationships/hyperlink" Target="https://milehighcre.com/293-unit-apartment-community-coming-to-lakewood/" TargetMode="External"/><Relationship Id="rId456" Type="http://schemas.openxmlformats.org/officeDocument/2006/relationships/hyperlink" Target="https://alexanevansstationapartments.com/" TargetMode="External"/><Relationship Id="rId13" Type="http://schemas.openxmlformats.org/officeDocument/2006/relationships/hyperlink" Target="https://www.google.com/maps/place/Artwalk+CityCenter/@39.65514,-104.9978747,18z/data=!3m1!4b1!4m5!3m4!1s0x876c8096aaaaaaab:0xdbe707eac1b1a44c!8m2!3d39.6551379!4d-104.9967804" TargetMode="External"/><Relationship Id="rId109" Type="http://schemas.openxmlformats.org/officeDocument/2006/relationships/hyperlink" Target="https://www.google.com/maps/place/Windsor+at+Broadway+Station/@39.6964307,-104.9876775,15z/data=!4m5!3m4!1s0x0:0x10f3b59361349f28!8m2!3d39.6964307!4d-104.9876775" TargetMode="External"/><Relationship Id="rId260" Type="http://schemas.openxmlformats.org/officeDocument/2006/relationships/hyperlink" Target="https://www.gbparkplace.com/" TargetMode="External"/><Relationship Id="rId316" Type="http://schemas.openxmlformats.org/officeDocument/2006/relationships/hyperlink" Target="http://www.livaptsenglewood.com/" TargetMode="External"/><Relationship Id="rId55" Type="http://schemas.openxmlformats.org/officeDocument/2006/relationships/hyperlink" Target="http://www.mwhsolutions.org/lamar-station-crossing.html" TargetMode="External"/><Relationship Id="rId97" Type="http://schemas.openxmlformats.org/officeDocument/2006/relationships/hyperlink" Target="https://www.google.com/maps/place/Two+Nine+North/@40.0208395,-105.2566861,17z/data=!4m13!1m7!3m6!1s0x876bedd9defd2695:0xbfe752fe554ccd96!2s1955+30th+St,+Boulder,+CO+80301!3b1!8m2!3d40.0208354!4d-105.2544974!3m4!1s0x876bedd9def5229f:0xe5521ecf3fdf8d5!8m2!3" TargetMode="External"/><Relationship Id="rId120" Type="http://schemas.openxmlformats.org/officeDocument/2006/relationships/hyperlink" Target="https://www.google.com/maps/place/6175+S+Willow+Dr,+Greenwood+Village,+CO+80111/data=!4m2!3m1!1s0x876c8663f1d24a07:0x3c218d9646773e78?sa=X&amp;ved=2ahUKEwjb7vT2l47dAhWS_YMKHQyxA9cQ8gEwAHoECAUQAQ" TargetMode="External"/><Relationship Id="rId358" Type="http://schemas.openxmlformats.org/officeDocument/2006/relationships/hyperlink" Target="https://www.regattasloanslake.com/" TargetMode="External"/><Relationship Id="rId162" Type="http://schemas.openxmlformats.org/officeDocument/2006/relationships/hyperlink" Target="https://unitedwaydenver.org/" TargetMode="External"/><Relationship Id="rId218" Type="http://schemas.openxmlformats.org/officeDocument/2006/relationships/hyperlink" Target="https://www.google.com/maps/place/1750+Wewatta+St,+Denver,+CO+80202/@39.7544268,-105.0016871,413m/data=!3m2!1e3!4b1!4m5!3m4!1s0x876c78c2514c78fb:0x764e96367c9da8b9!8m2!3d39.7544268!4d-105.0006028" TargetMode="External"/><Relationship Id="rId425" Type="http://schemas.openxmlformats.org/officeDocument/2006/relationships/hyperlink" Target="https://www.google.com/maps/place/8905+Westminster+Blvd,+Westminster,+CO+80031/@39.8585331,-105.0636989,17z/data=!3m1!4b1!4m5!3m4!1s0x876b8968d5bd1593:0x8a5897df1dfb51fe!8m2!3d39.858529!4d-105.0615102" TargetMode="External"/><Relationship Id="rId271" Type="http://schemas.openxmlformats.org/officeDocument/2006/relationships/hyperlink" Target="https://www.google.com/maps/place/3601+S+Dallas+St,+Aurora,+CO+80014/@39.6505425,-104.8812639,834m/data=!3m2!1e3!4b1!4m5!3m4!1s0x876c87bd41b8df97:0x139b43fcf9176a19!8m2!3d39.6505425!4d-104.8790752" TargetMode="External"/><Relationship Id="rId24" Type="http://schemas.openxmlformats.org/officeDocument/2006/relationships/hyperlink" Target="http://www.capstoneatvallagio.com/" TargetMode="External"/><Relationship Id="rId66" Type="http://schemas.openxmlformats.org/officeDocument/2006/relationships/hyperlink" Target="http://www.denverhousing.org/AffordableHousing/SubsidizedHousing/PropertyList/Mulroy/Pages/default.aspx" TargetMode="External"/><Relationship Id="rId131" Type="http://schemas.openxmlformats.org/officeDocument/2006/relationships/hyperlink" Target="https://redpeak.com/apartments/redpeak-platt-park-townhomes/" TargetMode="External"/><Relationship Id="rId327" Type="http://schemas.openxmlformats.org/officeDocument/2006/relationships/hyperlink" Target="https://www.google.com/maps/place/2131+Lawrence+St,+Denver,+CO+80205/@39.7501083,-104.9908985,16.5z/data=!4m5!3m4!1s0x876c78deb9cd6ea9:0x1128f437ba18841e!8m2!3d39.7539229!4d-104.9901391" TargetMode="External"/><Relationship Id="rId369" Type="http://schemas.openxmlformats.org/officeDocument/2006/relationships/hyperlink" Target="https://www.google.com/maps/place/1475+Osage+St,+Denver,+CO+80204/@39.7395334,-105.0074162,17z/data=!3m1!4b1!4m8!1m2!2m1!1s1475+Osage+St!3m4!1s0x876c78cbba20227f:0xee6089e158c53f7e!8m2!3d39.7395293!4d-105.0052275" TargetMode="External"/><Relationship Id="rId173" Type="http://schemas.openxmlformats.org/officeDocument/2006/relationships/hyperlink" Target="https://www.google.com/maps/place/2014+California+St,+Denver,+CO+80205/@39.7487818,-104.9891106,17z/data=!3m1!4b1!4m5!3m4!1s0x876c78d8160e43d3:0x9ffe8ef17cae83c4!8m2!3d39.7487818!4d-104.9869219" TargetMode="External"/><Relationship Id="rId229" Type="http://schemas.openxmlformats.org/officeDocument/2006/relationships/hyperlink" Target="https://www.google.com/maps/place/1650+Wewatta+St,+Denver,+CO+80202/@39.7535291,-105.003101,574m/data=!3m2!1e3!4b1!4m5!3m4!1s0x876c78c3b5fdea53:0xc10fb612b8809690!8m2!3d39.7535291!4d-105.0015937" TargetMode="External"/><Relationship Id="rId380" Type="http://schemas.openxmlformats.org/officeDocument/2006/relationships/hyperlink" Target="https://www.google.com/maps/place/3550+W+13th+Ave,+Denver,+CO+80204/@39.7355516,-105.0325574,417m/data=!3m1!1e3!4m5!3m4!1s0x876b8755e9c41c7d:0x8999c7425c8e12b3!8m2!3d39.7362825!4d-105.0341441" TargetMode="External"/><Relationship Id="rId436" Type="http://schemas.openxmlformats.org/officeDocument/2006/relationships/hyperlink" Target="https://ascentwm.com/" TargetMode="External"/><Relationship Id="rId240" Type="http://schemas.openxmlformats.org/officeDocument/2006/relationships/hyperlink" Target="https://thehubdenver.com/" TargetMode="External"/><Relationship Id="rId35" Type="http://schemas.openxmlformats.org/officeDocument/2006/relationships/hyperlink" Target="https://www.google.com/maps/place/Dry+Creek+Crossing/@39.5794803,-104.8860261,17z/data=!3m1!4b1!4m5!3m4!1s0x876c85ce2e1c15cf:0xf9cafcb93c65b784!8m2!3d39.5794803!4d-104.8838374" TargetMode="External"/><Relationship Id="rId77" Type="http://schemas.openxmlformats.org/officeDocument/2006/relationships/hyperlink" Target="https://www.google.com/maps/place/110+E+Mississippi+Ave,+Denver,+CO+80210/@39.6964666,-104.9882075,17z/data=!3m1!4b1!4m5!3m4!1s0x876c7faac90f3a9d:0xee48b9a02c244bb0!8m2!3d39.6964666!4d-104.9860188" TargetMode="External"/><Relationship Id="rId100" Type="http://schemas.openxmlformats.org/officeDocument/2006/relationships/hyperlink" Target="https://www.google.com/maps/place/2855+Arapahoe+St,+Denver,+CO+80205/@39.7597445,-104.9830366,17z/data=!3m1!4b1!4m5!3m4!1s0x876c791f5b5a1815:0x7d201cab73b55067!8m2!3d39.7597445!4d-104.9808479" TargetMode="External"/><Relationship Id="rId282" Type="http://schemas.openxmlformats.org/officeDocument/2006/relationships/hyperlink" Target="https://www.railatinverness.com/" TargetMode="External"/><Relationship Id="rId338" Type="http://schemas.openxmlformats.org/officeDocument/2006/relationships/hyperlink" Target="http://www.2400washington.com/" TargetMode="External"/><Relationship Id="rId8" Type="http://schemas.openxmlformats.org/officeDocument/2006/relationships/hyperlink" Target="https://www.google.com/maps/place/AMLI+Dry+Creek/@39.5806551,-104.87386,17z/data=!4m8!1m2!2m1!1sAMLI+Dry+Creek+Englewood,+CO+80112!3m4!1s0x876c85c3549f9eaf:0x55809a99e4e87a1b!8m2!3d39.581259!4d-104.874296" TargetMode="External"/><Relationship Id="rId142" Type="http://schemas.openxmlformats.org/officeDocument/2006/relationships/hyperlink" Target="https://www.google.com/maps/place/2400+N+Washington+St,+Denver,+CO+80205/data=!4m2!3m1!1s0x876c79244c5a55c9:0x32bb49bcfa59c68f?sa=X&amp;ved=2ahUKEwi_55v594_dAhUBpYMKHbrLBRUQ8gEwAHoECAUQAQ" TargetMode="External"/><Relationship Id="rId184" Type="http://schemas.openxmlformats.org/officeDocument/2006/relationships/hyperlink" Target="https://www.google.com/maps/place/827+Park+Ave+W,+Denver,+CO+80205/@39.7527394,-104.9867565,17z/data=!3m1!4b1!4m5!3m4!1s0x876c7927440f4435:0xb58dc770d3ce6146!8m2!3d39.7527394!4d-104.9845678" TargetMode="External"/><Relationship Id="rId391" Type="http://schemas.openxmlformats.org/officeDocument/2006/relationships/hyperlink" Target="https://www.google.com/maps/place/1635+W+13th+Ave,+Denver,+CO+80204/@39.7373138,-105.0109036,17z/data=!3m1!4b1!4m5!3m4!1s0x876c78ca8356cb23:0x603a0bcc2c428b8f!8m2!3d39.7373138!4d-105.0087149" TargetMode="External"/><Relationship Id="rId405" Type="http://schemas.openxmlformats.org/officeDocument/2006/relationships/hyperlink" Target="https://www.thedeloresproject.org/arroyo-village/" TargetMode="External"/><Relationship Id="rId447" Type="http://schemas.openxmlformats.org/officeDocument/2006/relationships/hyperlink" Target="https://rmcucc.org/archway-breaks-ground-for-the-flats-at-two-creeks-in-lakewood/" TargetMode="External"/><Relationship Id="rId251" Type="http://schemas.openxmlformats.org/officeDocument/2006/relationships/hyperlink" Target="http://depotsquareapts.com/overview/" TargetMode="External"/><Relationship Id="rId46" Type="http://schemas.openxmlformats.org/officeDocument/2006/relationships/hyperlink" Target="http://www.milehimodern.com/factoryflats.php" TargetMode="External"/><Relationship Id="rId293" Type="http://schemas.openxmlformats.org/officeDocument/2006/relationships/hyperlink" Target="https://www.marriott.com/hotels/travel/denms-denver-marriott-south-at-park-meadows/?scid=bb1a189a-fec3-4d19-a255-54ba596febe2" TargetMode="External"/><Relationship Id="rId307" Type="http://schemas.openxmlformats.org/officeDocument/2006/relationships/hyperlink" Target="https://www.google.com/maps/place/10248+RidgeGate+Circle,+Lone+Tree,+CO+80124/@39.528183,-104.8794657,872m/data=!3m2!1e3!4b1!4m5!3m4!1s0x876c853da95eb853:0x12106349171a0c93!8m2!3d39.528183!4d-104.877277" TargetMode="External"/><Relationship Id="rId349" Type="http://schemas.openxmlformats.org/officeDocument/2006/relationships/hyperlink" Target="https://www.google.com/maps/place/544+Golden+Ridge+Rd,+Golden,+CO+80401/@39.725869,-105.2055376,435m/data=!3m1!1e3!4m5!3m4!1s0x876b84b90c8aec19:0xe67d83369772466c!8m2!3d39.725869!4d-105.2044433" TargetMode="External"/><Relationship Id="rId88" Type="http://schemas.openxmlformats.org/officeDocument/2006/relationships/hyperlink" Target="https://www.google.com/maps/place/1099+Osage+St,+Denver,+CO+80204/data=!4m2!3m1!1s0x876c7f34f9fa1109:0x3208ebcdbd32365d?sa=X&amp;ved=0ahUKEwjHua7FpoXYAhXkzIMKHfEqDPkQ8gEIKDAA" TargetMode="External"/><Relationship Id="rId111" Type="http://schemas.openxmlformats.org/officeDocument/2006/relationships/hyperlink" Target="https://www.google.com/maps/place/5151+E+Yale+Ave,+Denver,+CO+80222/@39.668087,-104.9309461,17z/data=!3m1!4b1!4m5!3m4!1s0x876c7df84b9d2a65:0x8acc9a7bd5eebc72!8m2!3d39.6680829!4d-104.9287574" TargetMode="External"/><Relationship Id="rId153" Type="http://schemas.openxmlformats.org/officeDocument/2006/relationships/hyperlink" Target="https://www.google.com/maps/place/8300+Arista+Pl,+Broomfield,+CO+80021/@39.9045631,-105.0913027,16.96z/data=!4m5!3m4!1s0x876b8bc81b619da5:0x895f4717bf664b50!8m2!3d39.9054483!4d-105.0899863" TargetMode="External"/><Relationship Id="rId195" Type="http://schemas.openxmlformats.org/officeDocument/2006/relationships/hyperlink" Target="https://www.google.com/maps/place/Atria+Arista+by+Cortland/@39.9063057,-105.0936179,555m/data=!3m1!1e3!4m5!3m4!1s0x0:0x790b75f294a349d8!8m2!3d39.9067329!4d-105.0936364" TargetMode="External"/><Relationship Id="rId209" Type="http://schemas.openxmlformats.org/officeDocument/2006/relationships/hyperlink" Target="https://www.google.com/maps/place/1601+Chestnut+Pl,+Denver,+CO+80202/@39.7548109,-105.0037445,416m/data=!3m1!1e3!4m5!3m4!1s0x876c78e82a1a95c7:0x2f6da2e849f14d8b!8m2!3d39.7548934!4d-105.0032778" TargetMode="External"/><Relationship Id="rId360" Type="http://schemas.openxmlformats.org/officeDocument/2006/relationships/hyperlink" Target="https://www.google.com/maps/place/7800+Vallagio+Ln,+Englewood,+CO+80112/@39.5790066,-104.8726559,872m/data=!3m1!1e3!4m5!3m4!1s0x876c85c212bd89b1:0xada13b580e2d8999!8m2!3d39.5790149!4d-104.8689454" TargetMode="External"/><Relationship Id="rId416" Type="http://schemas.openxmlformats.org/officeDocument/2006/relationships/hyperlink" Target="https://daegroupllc.com/project/dtc-union-apartments/" TargetMode="External"/><Relationship Id="rId220" Type="http://schemas.openxmlformats.org/officeDocument/2006/relationships/hyperlink" Target="https://www.google.com/maps/place/2000+16th+St+Mall,+Denver,+CO+80202/@39.7535072,-105.0063387,17z/data=!3m1!4b1!4m8!1m2!2m1!1s2000+16th+St.!3m4!1s0x876c78c171022403:0x576bd7a36255a261!8m2!3d39.7535072!4d-105.00415" TargetMode="External"/><Relationship Id="rId458" Type="http://schemas.openxmlformats.org/officeDocument/2006/relationships/hyperlink" Target="https://livemicarino.com/" TargetMode="External"/><Relationship Id="rId15" Type="http://schemas.openxmlformats.org/officeDocument/2006/relationships/hyperlink" Target="http://www.archdiocesanhousing.org/properties/broadway-junction" TargetMode="External"/><Relationship Id="rId57" Type="http://schemas.openxmlformats.org/officeDocument/2006/relationships/hyperlink" Target="https://www.google.com/maps/place/Monaco+Row+Apartments/@39.629849,-104.91243,15z/data=!4m5!3m4!1s0x0:0xa2c06b45251af229!8m2!3d39.629849!4d-104.91243" TargetMode="External"/><Relationship Id="rId262" Type="http://schemas.openxmlformats.org/officeDocument/2006/relationships/hyperlink" Target="https://www.google.com/maps/place/6875+W+56th+Ave,+Arvada,+CO+80002/@39.7982968,-105.075198,832m/data=!3m2!1e3!4b1!4m5!3m4!1s0x876b87d1f6f686bf:0x987055c376f7c67f!8m2!3d39.7982968!4d-105.0730093" TargetMode="External"/><Relationship Id="rId318" Type="http://schemas.openxmlformats.org/officeDocument/2006/relationships/hyperlink" Target="https://www.google.com/maps/place/5510+S+Nevada+St,+Littleton,+CO+80120/@39.6140122,-105.0183279,871m/data=!3m1!1e3!4m5!3m4!1s0x876c8033aeee909b:0x867f232ab1031aae!8m2!3d39.6165661!4d-105.017019" TargetMode="External"/><Relationship Id="rId99" Type="http://schemas.openxmlformats.org/officeDocument/2006/relationships/hyperlink" Target="http://www.villagescurtispark.com/" TargetMode="External"/><Relationship Id="rId122" Type="http://schemas.openxmlformats.org/officeDocument/2006/relationships/hyperlink" Target="https://kbs.com/property/village-center-station-ii/" TargetMode="External"/><Relationship Id="rId164" Type="http://schemas.openxmlformats.org/officeDocument/2006/relationships/hyperlink" Target="https://www.apartments.com/the-tower-on-the-park-denver-co/wmbx54k/" TargetMode="External"/><Relationship Id="rId371" Type="http://schemas.openxmlformats.org/officeDocument/2006/relationships/hyperlink" Target="https://www.google.com/maps/place/3600+Wynkoop+St,+Denver,+CO+80216/@39.7707524,-104.977127,18z/data=!3m1!4b1!4m5!3m4!1s0x876c79053b6fcdfb:0x93b0e890a0318b83!8m2!3d39.7707503!4d-104.9760327" TargetMode="External"/><Relationship Id="rId427" Type="http://schemas.openxmlformats.org/officeDocument/2006/relationships/hyperlink" Target="https://www.apartments.com/lincoln-square-lofts-littleton-co/p8y4nht/" TargetMode="External"/><Relationship Id="rId26" Type="http://schemas.openxmlformats.org/officeDocument/2006/relationships/hyperlink" Target="http://www.cielodtc.com/" TargetMode="External"/><Relationship Id="rId231" Type="http://schemas.openxmlformats.org/officeDocument/2006/relationships/hyperlink" Target="https://www.google.com/maps/place/1550+Wewatta+St,+Denver,+CO+80202/@39.752575,-105.0046671,833m/data=!3m2!1e3!4b1!4m5!3m4!1s0x876c78c3e820592f:0x90768803980b4bb2!8m2!3d39.752575!4d-105.0024784" TargetMode="External"/><Relationship Id="rId273" Type="http://schemas.openxmlformats.org/officeDocument/2006/relationships/hyperlink" Target="https://www.google.com/maps/place/8000+E+Peakview+Ave,+Greenwood+Village,+CO+80112/@39.5983915,-104.8981034,835m/data=!3m2!1e3!4b1!4m5!3m4!1s0x876c8686260ca769:0x2984a9c836fec10b!8m2!3d39.5983915!4d-104.8959147" TargetMode="External"/><Relationship Id="rId329" Type="http://schemas.openxmlformats.org/officeDocument/2006/relationships/hyperlink" Target="https://www.google.com/maps/place/1935+Logan+St,+Denver,+CO+80203/@39.7468948,-104.9847939,17z/data=!3m1!4b1!4m5!3m4!1s0x876c7928f874cf93:0xbcad3a27d57f30b8!8m2!3d39.7468948!4d-104.9826052" TargetMode="External"/><Relationship Id="rId68" Type="http://schemas.openxmlformats.org/officeDocument/2006/relationships/hyperlink" Target="https://www.google.com/maps/place/1425+Mariposa+St,+Denver,+CO+80204/data=!4m2!3m1!1s0x876c78cb87f48365:0x75c52364442a5507?sa=X&amp;ved=0ahUKEwinnJKAyKjZAhVKwVQKHdx3BugQ8gEIKDAA" TargetMode="External"/><Relationship Id="rId133" Type="http://schemas.openxmlformats.org/officeDocument/2006/relationships/hyperlink" Target="https://www.amli.com/apartments/denver/denver-tech-center/englewood/inverness" TargetMode="External"/><Relationship Id="rId175" Type="http://schemas.openxmlformats.org/officeDocument/2006/relationships/hyperlink" Target="https://www.google.com/maps/place/AMLI+RidgeGate/@39.5348839,-104.8741466,703m/data=!3m1!1e3!4m5!3m4!1s0x876c85145de02735:0xcaf69d42f7970cf9!8m2!3d39.5346838!4d-104.8721945" TargetMode="External"/><Relationship Id="rId340" Type="http://schemas.openxmlformats.org/officeDocument/2006/relationships/hyperlink" Target="https://www.google.com/maps/place/2900+N+Downing+St,+Denver,+CO+80205/@39.758583,-104.9746137,869m/data=!3m2!1e3!4b1!4m5!3m4!1s0x876c793d3bc90985:0x7dfc99e3d9212264!8m2!3d39.758583!4d-104.9730661" TargetMode="External"/><Relationship Id="rId200" Type="http://schemas.openxmlformats.org/officeDocument/2006/relationships/hyperlink" Target="https://www.google.com/maps/place/Boulder+Commons+(The+Foyer)/@40.0258617,-105.2528545,829m/data=!3m2!1e3!4b1!4m5!3m4!1s0x876befa1644f229b:0xa98ba58ba05ca9e7!8m2!3d40.0258617!4d-105.2506658" TargetMode="External"/><Relationship Id="rId382" Type="http://schemas.openxmlformats.org/officeDocument/2006/relationships/hyperlink" Target="https://www.google.com/maps/place/215+E+19th+Ave,+Denver,+CO+80203/@39.7465471,-104.9866881,833m/data=!3m2!1e3!4b1!4m5!3m4!1s0x876c792836ba11a5:0xdeb63aca248558dd!8m2!3d39.7465471!4d-104.9844994" TargetMode="External"/><Relationship Id="rId438" Type="http://schemas.openxmlformats.org/officeDocument/2006/relationships/hyperlink" Target="https://milehighcre.com/initial-plans-announced-for-mixed-use-development-at-broadway-station/" TargetMode="External"/><Relationship Id="rId242" Type="http://schemas.openxmlformats.org/officeDocument/2006/relationships/hyperlink" Target="https://www.google.com/maps/place/3415+Larimer+St,+Denver,+CO+80205/@39.766463,-104.9777966,833m/data=!3m2!1e3!4b1!4m5!3m4!1s0x876c791a417c5b45:0xee3d02ce8b520c56!8m2!3d39.766463!4d-104.9756079" TargetMode="External"/><Relationship Id="rId284" Type="http://schemas.openxmlformats.org/officeDocument/2006/relationships/hyperlink" Target="https://www.google.com/maps/place/9300+E+Mineral+Ave,+Centennial,+CO+80112/@39.5742038,-104.8809446,872m/data=!3m2!1e3!4b1!4m5!3m4!1s0x876c85c6409a8009:0xa1fa11ee7e8d6021!8m2!3d39.5742038!4d-104.8787559" TargetMode="External"/><Relationship Id="rId37" Type="http://schemas.openxmlformats.org/officeDocument/2006/relationships/hyperlink" Target="https://www.google.com/maps/place/Elevation+at+County+Line+Station+Apartments/@39.5622384,-104.8707233,17z/data=!3m1!4b1!4m5!3m4!1s0x876c85a2a0158a39:0x9541cf54a84fa282!8m2!3d39.5622343!4d-104.8685346" TargetMode="External"/><Relationship Id="rId79" Type="http://schemas.openxmlformats.org/officeDocument/2006/relationships/hyperlink" Target="https://www.google.com/maps/place/S+Anaheim+St,+Aurora,+CO+80014/@39.6722091,-104.8274307,17z/data=!4m5!3m4!1s0x876c8819c7e97eb3:0xd682b0ce8654eb6d!8m2!3d39.6696213!4d-104.8258347" TargetMode="External"/><Relationship Id="rId102" Type="http://schemas.openxmlformats.org/officeDocument/2006/relationships/hyperlink" Target="http://vitalittleton.com/" TargetMode="External"/><Relationship Id="rId144" Type="http://schemas.openxmlformats.org/officeDocument/2006/relationships/hyperlink" Target="https://www.google.com/maps/place/2901+Welton+St,+Denver,+CO+80205/data=!4m2!3m1!1s0x876c7923214d6d73:0xf55bb831a72cc771?sa=X&amp;ved=2ahUKEwi_2La2-I_dAhXC64MKHWaUCEoQ8gEwAHoECAYQAQ" TargetMode="External"/><Relationship Id="rId90" Type="http://schemas.openxmlformats.org/officeDocument/2006/relationships/hyperlink" Target="https://www.google.com/maps/place/The+Den/@39.6251912,-104.9061674,15z/data=!4m5!3m4!1s0x0:0xdc8a2f5b62e564f6!8m2!3d39.6251912!4d-104.9061674" TargetMode="External"/><Relationship Id="rId186" Type="http://schemas.openxmlformats.org/officeDocument/2006/relationships/hyperlink" Target="https://www.equityapartments.com/denver/uptown/radius-uptown-apartments" TargetMode="External"/><Relationship Id="rId351" Type="http://schemas.openxmlformats.org/officeDocument/2006/relationships/hyperlink" Target="https://www.google.com/maps?q=1391+Zephyr+St&amp;rlz=1C1GCEA_enUS808US808&amp;um=1&amp;ie=UTF-8&amp;sa=X&amp;ved=0ahUKEwi5gJC55vfdAhVj4IMKHYnCCx4Q_AUIDigB" TargetMode="External"/><Relationship Id="rId393" Type="http://schemas.openxmlformats.org/officeDocument/2006/relationships/hyperlink" Target="http://www.northwynkoop.com/north-wynkoop/" TargetMode="External"/><Relationship Id="rId407" Type="http://schemas.openxmlformats.org/officeDocument/2006/relationships/hyperlink" Target="https://www.apartments.com/renaissance-downtown-lofts-denver-co/jxxrjc5/" TargetMode="External"/><Relationship Id="rId449" Type="http://schemas.openxmlformats.org/officeDocument/2006/relationships/hyperlink" Target="http://https/businessden.com/2020/10/13/rezoning-would-pave-the-way-for-apartments-at-corner-of-colfax-kalamath/?mc_cid=8cb0237aff&amp;mc_eid=87878c3ca3" TargetMode="External"/><Relationship Id="rId211" Type="http://schemas.openxmlformats.org/officeDocument/2006/relationships/hyperlink" Target="https://www.google.com/maps/place/1975+19th+St,+Denver,+CO+80202/@39.756448,-105.0014112,833m/data=!3m2!1e3!4b1!4m5!3m4!1s0x876c78e820ea3ec5:0x26f8e1fb8bed1fcc!8m2!3d39.756448!4d-104.9992225" TargetMode="External"/><Relationship Id="rId253" Type="http://schemas.openxmlformats.org/officeDocument/2006/relationships/hyperlink" Target="https://www.google.com/maps/place/2366+Junction+Pl,+Boulder,+CO+80301/@40.0249218,-105.2532344,830m/data=!3m2!1e3!4b1!4m5!3m4!1s0x876bee762841eecb:0x766bfee98f3fed0!8m2!3d40.0249218!4d-105.2510457!5m1!1e1" TargetMode="External"/><Relationship Id="rId295" Type="http://schemas.openxmlformats.org/officeDocument/2006/relationships/hyperlink" Target="https://www.google.com/maps/place/10185+Park+Meadows+Dr,+Lone+Tree,+CO+80124/@39.5490244,-104.8737836,872m/data=!3m2!1e3!4b1!4m5!3m4!1s0x876c850aff032549:0xc33ae88ed48296ba!8m2!3d39.5490244!4d-104.8715949" TargetMode="External"/><Relationship Id="rId309" Type="http://schemas.openxmlformats.org/officeDocument/2006/relationships/hyperlink" Target="https://www.thedistrictdenver.com/?utm_source=google&amp;utm_medium=gmb" TargetMode="External"/><Relationship Id="rId460" Type="http://schemas.openxmlformats.org/officeDocument/2006/relationships/hyperlink" Target="https://bouldercommonsliving.com/" TargetMode="External"/><Relationship Id="rId48" Type="http://schemas.openxmlformats.org/officeDocument/2006/relationships/hyperlink" Target="https://www.google.com/maps/place/1334+Xanadu+St,+Aurora,+CO+80011/@39.7397817,-104.8293662,440m/data=!3m1!1e3!4m5!3m4!1s0x876c6338864a132d:0x3f4c7ccb7c062f4d!8m2!3d39.73795!4d-104.83067?hl=en" TargetMode="External"/><Relationship Id="rId113" Type="http://schemas.openxmlformats.org/officeDocument/2006/relationships/hyperlink" Target="https://www.google.com/maps/place/5307+E+Yale+Ave,+Denver,+CO+80222/@39.6677536,-104.9294387,17z/data=!3m1!4b1!4m5!3m4!1s0x876c7df7806b0967:0x3a128a5bfa656011!8m2!3d39.6677495!4d-104.92725" TargetMode="External"/><Relationship Id="rId320" Type="http://schemas.openxmlformats.org/officeDocument/2006/relationships/hyperlink" Target="https://www.berkshirecommunities.com/apartments/co/littleton/berkshire-aspen-grove/" TargetMode="External"/><Relationship Id="rId155" Type="http://schemas.openxmlformats.org/officeDocument/2006/relationships/hyperlink" Target="https://www.google.com/maps/place/1801+Chestnut+Pl,+Denver,+CO+80202/@39.7567548,-105.0032346,837m/data=!3m2!1e3!4b1!4m5!3m4!1s0x876c78e9dbe4764f:0x2c143d562c5a8bb1!8m2!3d39.7567507!4d-105.0010459" TargetMode="External"/><Relationship Id="rId197" Type="http://schemas.openxmlformats.org/officeDocument/2006/relationships/hyperlink" Target="https://www.google.com/maps/place/Google+Boulder/@40.0220219,-105.257032,17z/data=!3m1!4b1!4m5!3m4!1s0x876bedd5d002a329:0x37fe387aa4a4eb7b!8m2!3d40.0220219!4d-105.2548433" TargetMode="External"/><Relationship Id="rId362" Type="http://schemas.openxmlformats.org/officeDocument/2006/relationships/hyperlink" Target="https://www.google.com/maps/place/13400+E+Colfax+Ave,+Aurora,+CO+80011/@39.7399188,-104.8345369,833m/data=!3m2!1e3!4b1!4m5!3m4!1s0x876c6347c4bb4d1b:0xc2a10cc0d13407ab!8m2!3d39.7399188!4d-104.8333775!5m1!1e1" TargetMode="External"/><Relationship Id="rId418" Type="http://schemas.openxmlformats.org/officeDocument/2006/relationships/hyperlink" Target="https://www.google.com/maps/place/17607+E+61st+Ave,+Denver,+CO+80249/@39.8050465,-104.7883848,15.04z/data=!4m5!3m4!1s0x876c65b452f9c2bd:0x3f1ae384dd511a1a!8m2!3d39.8087918!4d-104.7785135" TargetMode="External"/><Relationship Id="rId222" Type="http://schemas.openxmlformats.org/officeDocument/2006/relationships/hyperlink" Target="https://unionstationindenver.com/" TargetMode="External"/><Relationship Id="rId264" Type="http://schemas.openxmlformats.org/officeDocument/2006/relationships/hyperlink" Target="https://www.watertowerflats.com/" TargetMode="External"/><Relationship Id="rId17" Type="http://schemas.openxmlformats.org/officeDocument/2006/relationships/hyperlink" Target="https://www.avenidapartners.com/senior-living/co/lakewood/west-15-th-pl/" TargetMode="External"/><Relationship Id="rId59" Type="http://schemas.openxmlformats.org/officeDocument/2006/relationships/hyperlink" Target="https://www.google.com/maps/place/Milehouse/@39.6259204,-104.9059153,16z/data=!4m5!3m4!1s0x0:0x838070bf42958a63!8m2!3d39.624747!4d-104.9076748" TargetMode="External"/><Relationship Id="rId124" Type="http://schemas.openxmlformats.org/officeDocument/2006/relationships/hyperlink" Target="http://thejohnmaddendevelopmentcompany.com/bambino-terzo.html" TargetMode="External"/><Relationship Id="rId70" Type="http://schemas.openxmlformats.org/officeDocument/2006/relationships/hyperlink" Target="https://www.google.com/maps/place/5500+DTC+Pkwy,+Greenwood+Village,+CO+80111/@39.6172084,-104.8963576,881m/data=!3m2!1e3!4b1!4m5!3m4!1s0x876c86f65a8655cb:0x8d8994019042ed7b!8m2!3d39.6172043!4d-104.8941689" TargetMode="External"/><Relationship Id="rId166" Type="http://schemas.openxmlformats.org/officeDocument/2006/relationships/hyperlink" Target="https://www.apartments.com/campus-village-apartments-denver-co/bn1mlhb/" TargetMode="External"/><Relationship Id="rId331" Type="http://schemas.openxmlformats.org/officeDocument/2006/relationships/hyperlink" Target="https://www.google.com/maps/place/1901+Grant+St,+Denver,+CO+80203/@39.74653,-104.9861245,17z/data=!3m1!4b1!4m5!3m4!1s0x876c7928497026bd:0x3136cd7472a80ec1!8m2!3d39.74653!4d-104.9839358" TargetMode="External"/><Relationship Id="rId373" Type="http://schemas.openxmlformats.org/officeDocument/2006/relationships/hyperlink" Target="https://www.denvergov.org/media/gis/WebDocs/CPD/SDP_Maps/2018126535.pdf" TargetMode="External"/><Relationship Id="rId429" Type="http://schemas.openxmlformats.org/officeDocument/2006/relationships/hyperlink" Target="https://www.bizjournals.com/denver/news/2019/04/02/schnitzer-west-rino-commercial-building.html" TargetMode="External"/><Relationship Id="rId1" Type="http://schemas.openxmlformats.org/officeDocument/2006/relationships/hyperlink" Target="https://griffisresidential.com/properties/3100-pearl/" TargetMode="External"/><Relationship Id="rId233" Type="http://schemas.openxmlformats.org/officeDocument/2006/relationships/hyperlink" Target="https://www.hollandresidential.com/union-denver/" TargetMode="External"/><Relationship Id="rId440" Type="http://schemas.openxmlformats.org/officeDocument/2006/relationships/hyperlink" Target="https://cityoflonetree.com/projects/prescient-apartments/" TargetMode="External"/><Relationship Id="rId28" Type="http://schemas.openxmlformats.org/officeDocument/2006/relationships/hyperlink" Target="https://www.google.com/maps/place/2170+S+Colorado+Blvd,+Denver,+CO+80222/@39.6771195,-104.9426797,17z/data=!3m1!4b1!4m5!3m4!1s0x876c7e09b943c573:0xa512451b4f73148a!8m2!3d39.6771154!4d-104.940491" TargetMode="External"/><Relationship Id="rId275" Type="http://schemas.openxmlformats.org/officeDocument/2006/relationships/hyperlink" Target="https://www.leisurecare.com/our-communities/carillon-belleview-station" TargetMode="External"/><Relationship Id="rId300" Type="http://schemas.openxmlformats.org/officeDocument/2006/relationships/hyperlink" Target="https://www.google.com/maps/place/9980+Trainstation+Cir,+Lone+Tree,+CO+80124/@39.5338766,-104.8743132,872m/data=!3m2!1e3!4b1!4m5!3m4!1s0x876c851453fbf28f:0xf2beab8451980fb5!8m2!3d39.5338766!4d-104.8721245" TargetMode="External"/><Relationship Id="rId81" Type="http://schemas.openxmlformats.org/officeDocument/2006/relationships/hyperlink" Target="https://www.apartments.com/renaissance-at-north-colorado-station-denver-co/1grtmp5/" TargetMode="External"/><Relationship Id="rId135" Type="http://schemas.openxmlformats.org/officeDocument/2006/relationships/hyperlink" Target="https://www.apartments.com/arista-uptown-broomfield-co/2hb5vrc/" TargetMode="External"/><Relationship Id="rId177" Type="http://schemas.openxmlformats.org/officeDocument/2006/relationships/hyperlink" Target="https://www.apartments.com/2020-lawrence-denver-co/lgz5dng/" TargetMode="External"/><Relationship Id="rId342" Type="http://schemas.openxmlformats.org/officeDocument/2006/relationships/hyperlink" Target="https://www.google.com/maps/place/1498+Irving+St,+Denver,+CO+80204/@39.738237,-105.0274839,435m/data=!3m1!1e3!4m5!3m4!1s0x876c78a854983135:0x326bdb34fd5aca5e!8m2!3d39.740052!4d-105.0295596" TargetMode="External"/><Relationship Id="rId384" Type="http://schemas.openxmlformats.org/officeDocument/2006/relationships/hyperlink" Target="https://www.google.com/maps/place/2602+Welton+St,+Denver,+CO+80205/@39.7538664,-104.9811928,833m/data=!3m2!1e3!4b1!4m5!3m4!1s0x876c79240f7eedd7:0xb53a85e56cd95f48!8m2!3d39.7538664!4d-104.9790041" TargetMode="External"/><Relationship Id="rId202" Type="http://schemas.openxmlformats.org/officeDocument/2006/relationships/hyperlink" Target="https://www.google.com/maps/place/221+S+Cherokee+St,+Denver,+CO+80223/@39.7125168,-104.9962734,17z/data=!3m1!4b1!4m5!3m4!1s0x876c7f1979aec547:0xb3a024d1b3241949!8m2!3d39.7125168!4d-104.9940847" TargetMode="External"/><Relationship Id="rId244" Type="http://schemas.openxmlformats.org/officeDocument/2006/relationships/hyperlink" Target="https://zeppelinstation.com/" TargetMode="External"/><Relationship Id="rId39" Type="http://schemas.openxmlformats.org/officeDocument/2006/relationships/hyperlink" Target="https://www.google.com/maps/place/3280+N+Downing+St,+Denver,+CO+80205/@39.7627607,-104.9752834,17z/data=!3m1!4b1!4m5!3m4!1s0x876c791777c81ab9:0x302d5085db6b2364!8m2!3d39.7627607!4d-104.9730947" TargetMode="External"/><Relationship Id="rId286" Type="http://schemas.openxmlformats.org/officeDocument/2006/relationships/hyperlink" Target="https://www.arcoslincolnstation.com/" TargetMode="External"/><Relationship Id="rId451" Type="http://schemas.openxmlformats.org/officeDocument/2006/relationships/hyperlink" Target="https://www.google.com/maps/place/9899+Schwab+Way,+Lone+Tree,+CO+80124/@39.5341221,-104.8772701,872m/data=!3m2!1e3!4b1!4m5!3m4!1s0x876c85169be41a03:0x81f2e635a14c6c0b!8m2!3d39.5337903!4d-104.8753806" TargetMode="External"/><Relationship Id="rId50" Type="http://schemas.openxmlformats.org/officeDocument/2006/relationships/hyperlink" Target="http://low-income-housing.credio.com/l/34196/Fourth-Quarter" TargetMode="External"/><Relationship Id="rId104" Type="http://schemas.openxmlformats.org/officeDocument/2006/relationships/hyperlink" Target="https://www.google.com/maps/place/675+E+Louisiana+Ave,+Denver,+CO+80210/@39.6931944,-104.981713,17z/data=!3m1!4b1!4m5!3m4!1s0x876c7e5159c9b027:0xc8ecf320e47a6145!8m2!3d39.6931944!4d-104.9795243" TargetMode="External"/><Relationship Id="rId146" Type="http://schemas.openxmlformats.org/officeDocument/2006/relationships/hyperlink" Target="https://www.google.com/maps/place/5830+W+Colfax+Ave,+Lakewood,+CO+80214/@39.739938,-105.0633414,17z/data=!3m1!4b1!4m5!3m4!1s0x876b87398b85e9f3:0xc174d0dc44e29fdf!8m2!3d39.739938!4d-105.0611527" TargetMode="External"/><Relationship Id="rId188" Type="http://schemas.openxmlformats.org/officeDocument/2006/relationships/hyperlink" Target="https://www.apartments.com/the-henry-denver-co/4zklj3l/" TargetMode="External"/><Relationship Id="rId311" Type="http://schemas.openxmlformats.org/officeDocument/2006/relationships/hyperlink" Target="https://ovationapartmenthomes.com/" TargetMode="External"/><Relationship Id="rId353" Type="http://schemas.openxmlformats.org/officeDocument/2006/relationships/hyperlink" Target="https://www.centurycommunities.com/find-your-home/colorado/denver-metro/lakewood/oak-street" TargetMode="External"/><Relationship Id="rId395" Type="http://schemas.openxmlformats.org/officeDocument/2006/relationships/hyperlink" Target="https://www.google.com/maps/place/4221+Brighton+Blvd,+Denver,+CO+80216/@39.7768138,-104.9731643,832m/data=!3m2!1e3!4b1!4m5!3m4!1s0x876c79091ffdc413:0xf6cf4616db5bbcf8!8m2!3d39.7768097!4d-104.9709756!5m1!1e3" TargetMode="External"/><Relationship Id="rId409" Type="http://schemas.openxmlformats.org/officeDocument/2006/relationships/hyperlink" Target="https://www.centurycommunities.com/find-your-home/colorado/denver-metro/denver/observatory-heights/4245-east-iliff-avenue/gallery" TargetMode="External"/><Relationship Id="rId92" Type="http://schemas.openxmlformats.org/officeDocument/2006/relationships/hyperlink" Target="https://www.google.com/maps/place/3645+S+Dallas+St,+Aurora,+CO+80014/@39.6485411,-104.8808922,881m/data=!3m2!1e3!4b1!4m5!3m4!1s0x876c87bce773d6bb:0xa2d5828872f7a2d0!8m2!3d39.648537!4d-104.8787035" TargetMode="External"/><Relationship Id="rId213" Type="http://schemas.openxmlformats.org/officeDocument/2006/relationships/hyperlink" Target="https://www.google.com/maps/place/1949+Wewatta+St,+Denver,+CO+80202/@39.7560857,-105.0000819,586m/data=!3m2!1e3!4b1!4m5!3m4!1s0x876c78c2bb12903f:0x351c9d2a72ac496d!8m2!3d39.7560857!4d-104.9985428" TargetMode="External"/><Relationship Id="rId420" Type="http://schemas.openxmlformats.org/officeDocument/2006/relationships/hyperlink" Target="https://www.arvadapermits.org/etrakit3/viewAttachment.aspx?Group=PROJECT&amp;ActivityNo=DA2019-0072&amp;key=EPRS%3a190705011658535" TargetMode="External"/><Relationship Id="rId255" Type="http://schemas.openxmlformats.org/officeDocument/2006/relationships/hyperlink" Target="https://www.arvadastation.com/?_yTrackUser=Mzk5ODY0ODE2Izc4NzMzNjkxMw%3d%3d-7iouoMXLFfE%3d&amp;_yTrackVisit=NzMyNjQ1MDIwIzcwNDk4MzU0NA%3d%3d-FHqsbvOh%2bCU%3d&amp;_yTrackReqDT=15022020180410" TargetMode="External"/><Relationship Id="rId297" Type="http://schemas.openxmlformats.org/officeDocument/2006/relationships/hyperlink" Target="https://www.google.com/maps/place/9380+Station+St,+Lone+Tree,+CO+80124/@39.5490244,-104.8737836,872m/data=!3m1!1e3!4m5!3m4!1s0x876c850cbd36d5bd:0xbbefe9a4a39ec310!8m2!3d39.5457709!4d-104.8701809" TargetMode="External"/><Relationship Id="rId462" Type="http://schemas.openxmlformats.org/officeDocument/2006/relationships/printerSettings" Target="../printerSettings/printerSettings2.bin"/><Relationship Id="rId115" Type="http://schemas.openxmlformats.org/officeDocument/2006/relationships/hyperlink" Target="https://www.google.com/maps/place/Layton+Avenue,+Denver,+CO+80237/@39.6269101,-104.9089113,17z/data=!3m1!4b1!4m5!3m4!1s0x876c86e210ffa67b:0xeb676cd797a096bd!8m2!3d39.6269101!4d-104.906728" TargetMode="External"/><Relationship Id="rId157" Type="http://schemas.openxmlformats.org/officeDocument/2006/relationships/hyperlink" Target="https://www.google.com/maps/place/11775+Wadsworth+Blvd,+Broomfield,+CO+80020/@39.9092429,-105.0860071,965m/data=!3m1!1e3!4m5!3m4!1s0x876b8bb504ca946b:0xda6a63748ccb57c4!8m2!3d39.9092882!4d-105.0835173" TargetMode="External"/><Relationship Id="rId322" Type="http://schemas.openxmlformats.org/officeDocument/2006/relationships/hyperlink" Target="https://www.google.com/maps/place/1904+Logan+St,+Denver,+CO+80203/@39.7463942,-104.9841092,17z/data=!3m1!4b1!4m5!3m4!1s0x876c79291d4e4a69:0xb1f2f0ed20d3baf8!8m2!3d39.7463942!4d-104.9819205" TargetMode="External"/><Relationship Id="rId364" Type="http://schemas.openxmlformats.org/officeDocument/2006/relationships/hyperlink" Target="https://www.google.com/maps/place/13941+E+Harvard+Ave,+Aurora,+CO+80014/@39.6728327,-104.8280326,263m/data=!3m1!1e3!4m5!3m4!1s0x876c88193de284e5:0x1f9022764282ed98!8m2!3d39.6724541!4d-104.8262172!5m1!1e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7E78-9508-4556-AC8E-6CD3D2B3D486}">
  <sheetPr>
    <tabColor rgb="FF002060"/>
  </sheetPr>
  <dimension ref="B2:D50"/>
  <sheetViews>
    <sheetView showGridLines="0" tabSelected="1" workbookViewId="0">
      <selection activeCell="B31" sqref="B31"/>
    </sheetView>
  </sheetViews>
  <sheetFormatPr defaultRowHeight="14.4" x14ac:dyDescent="0.3"/>
  <cols>
    <col min="1" max="1" width="3.44140625" customWidth="1"/>
    <col min="2" max="2" width="35.88671875" style="7" customWidth="1"/>
    <col min="3" max="3" width="72.33203125" style="35" customWidth="1"/>
    <col min="4" max="4" width="28" customWidth="1"/>
  </cols>
  <sheetData>
    <row r="2" spans="2:4" ht="18" x14ac:dyDescent="0.35">
      <c r="B2" s="34" t="s">
        <v>0</v>
      </c>
      <c r="C2" s="49"/>
      <c r="D2" s="32"/>
    </row>
    <row r="4" spans="2:4" x14ac:dyDescent="0.3">
      <c r="B4" s="7" t="s">
        <v>1</v>
      </c>
      <c r="C4" s="50" t="s">
        <v>2</v>
      </c>
    </row>
    <row r="5" spans="2:4" x14ac:dyDescent="0.3">
      <c r="B5" s="7" t="s">
        <v>3</v>
      </c>
      <c r="C5" s="35" t="s">
        <v>4</v>
      </c>
    </row>
    <row r="6" spans="2:4" x14ac:dyDescent="0.3">
      <c r="B6" s="7" t="s">
        <v>5</v>
      </c>
      <c r="C6" s="35" t="s">
        <v>6</v>
      </c>
    </row>
    <row r="7" spans="2:4" x14ac:dyDescent="0.3">
      <c r="B7" s="7" t="s">
        <v>7</v>
      </c>
      <c r="C7" s="35" t="s">
        <v>8</v>
      </c>
    </row>
    <row r="12" spans="2:4" ht="18" x14ac:dyDescent="0.35">
      <c r="B12" s="34" t="s">
        <v>9</v>
      </c>
      <c r="C12" s="49"/>
      <c r="D12" s="32"/>
    </row>
    <row r="14" spans="2:4" x14ac:dyDescent="0.3">
      <c r="B14" s="33" t="s">
        <v>10</v>
      </c>
      <c r="C14" s="50" t="s">
        <v>11</v>
      </c>
      <c r="D14" s="7" t="s">
        <v>12</v>
      </c>
    </row>
    <row r="15" spans="2:4" x14ac:dyDescent="0.3">
      <c r="B15" s="37" t="s">
        <v>13</v>
      </c>
      <c r="C15" s="40" t="s">
        <v>14</v>
      </c>
      <c r="D15" s="38" t="s">
        <v>15</v>
      </c>
    </row>
    <row r="16" spans="2:4" x14ac:dyDescent="0.3">
      <c r="B16" s="39" t="s">
        <v>16</v>
      </c>
      <c r="C16" s="40" t="s">
        <v>17</v>
      </c>
      <c r="D16" s="38" t="s">
        <v>18</v>
      </c>
    </row>
    <row r="17" spans="2:4" x14ac:dyDescent="0.3">
      <c r="B17" s="39" t="s">
        <v>19</v>
      </c>
      <c r="C17" s="40" t="s">
        <v>20</v>
      </c>
      <c r="D17" s="38" t="s">
        <v>18</v>
      </c>
    </row>
    <row r="18" spans="2:4" ht="28.8" x14ac:dyDescent="0.3">
      <c r="B18" s="37" t="s">
        <v>21</v>
      </c>
      <c r="C18" s="40" t="s">
        <v>22</v>
      </c>
      <c r="D18" s="38" t="s">
        <v>18</v>
      </c>
    </row>
    <row r="19" spans="2:4" x14ac:dyDescent="0.3">
      <c r="B19" s="39" t="s">
        <v>23</v>
      </c>
      <c r="C19" s="40" t="s">
        <v>24</v>
      </c>
      <c r="D19" s="38"/>
    </row>
    <row r="20" spans="2:4" x14ac:dyDescent="0.3">
      <c r="B20" s="39" t="s">
        <v>25</v>
      </c>
      <c r="C20" s="40"/>
      <c r="D20" s="38"/>
    </row>
    <row r="21" spans="2:4" ht="28.8" x14ac:dyDescent="0.3">
      <c r="B21" s="39" t="s">
        <v>26</v>
      </c>
      <c r="C21" s="40" t="s">
        <v>27</v>
      </c>
      <c r="D21" s="38" t="s">
        <v>28</v>
      </c>
    </row>
    <row r="22" spans="2:4" x14ac:dyDescent="0.3">
      <c r="B22" s="37" t="s">
        <v>29</v>
      </c>
      <c r="C22" s="40" t="s">
        <v>30</v>
      </c>
      <c r="D22" s="38" t="s">
        <v>18</v>
      </c>
    </row>
    <row r="23" spans="2:4" x14ac:dyDescent="0.3">
      <c r="B23" s="37" t="s">
        <v>31</v>
      </c>
      <c r="C23" s="40" t="s">
        <v>30</v>
      </c>
      <c r="D23" s="38" t="s">
        <v>18</v>
      </c>
    </row>
    <row r="24" spans="2:4" x14ac:dyDescent="0.3">
      <c r="B24" s="37" t="s">
        <v>32</v>
      </c>
      <c r="C24" s="40" t="s">
        <v>30</v>
      </c>
      <c r="D24" s="38" t="s">
        <v>18</v>
      </c>
    </row>
    <row r="25" spans="2:4" x14ac:dyDescent="0.3">
      <c r="B25" s="37" t="s">
        <v>33</v>
      </c>
      <c r="C25" s="40" t="s">
        <v>34</v>
      </c>
      <c r="D25" s="38" t="s">
        <v>15</v>
      </c>
    </row>
    <row r="26" spans="2:4" x14ac:dyDescent="0.3">
      <c r="B26" s="37" t="s">
        <v>35</v>
      </c>
      <c r="C26" s="40" t="s">
        <v>34</v>
      </c>
      <c r="D26" s="38" t="s">
        <v>15</v>
      </c>
    </row>
    <row r="27" spans="2:4" x14ac:dyDescent="0.3">
      <c r="B27" s="39" t="s">
        <v>36</v>
      </c>
      <c r="C27" s="40" t="s">
        <v>37</v>
      </c>
      <c r="D27" s="38" t="s">
        <v>18</v>
      </c>
    </row>
    <row r="28" spans="2:4" x14ac:dyDescent="0.3">
      <c r="B28" s="39" t="s">
        <v>38</v>
      </c>
      <c r="C28" s="40" t="s">
        <v>39</v>
      </c>
      <c r="D28" s="38" t="s">
        <v>18</v>
      </c>
    </row>
    <row r="29" spans="2:4" x14ac:dyDescent="0.3">
      <c r="B29" s="39" t="s">
        <v>40</v>
      </c>
      <c r="C29" s="40" t="s">
        <v>39</v>
      </c>
      <c r="D29" s="38" t="s">
        <v>15</v>
      </c>
    </row>
    <row r="30" spans="2:4" ht="28.8" x14ac:dyDescent="0.3">
      <c r="B30" s="39" t="s">
        <v>41</v>
      </c>
      <c r="C30" s="40" t="s">
        <v>42</v>
      </c>
      <c r="D30" s="40" t="s">
        <v>43</v>
      </c>
    </row>
    <row r="31" spans="2:4" ht="43.2" x14ac:dyDescent="0.3">
      <c r="B31" s="39" t="s">
        <v>44</v>
      </c>
      <c r="C31" s="40" t="s">
        <v>45</v>
      </c>
      <c r="D31" s="40" t="s">
        <v>46</v>
      </c>
    </row>
    <row r="32" spans="2:4" ht="28.8" x14ac:dyDescent="0.3">
      <c r="B32" s="39" t="s">
        <v>47</v>
      </c>
      <c r="C32" s="40" t="s">
        <v>48</v>
      </c>
      <c r="D32" s="40" t="s">
        <v>49</v>
      </c>
    </row>
    <row r="33" spans="2:4" x14ac:dyDescent="0.3">
      <c r="B33" s="37" t="s">
        <v>50</v>
      </c>
      <c r="C33" s="40" t="s">
        <v>51</v>
      </c>
      <c r="D33" s="38" t="s">
        <v>52</v>
      </c>
    </row>
    <row r="34" spans="2:4" x14ac:dyDescent="0.3">
      <c r="B34" s="39" t="s">
        <v>53</v>
      </c>
      <c r="C34" s="40" t="s">
        <v>54</v>
      </c>
      <c r="D34" s="38" t="s">
        <v>15</v>
      </c>
    </row>
    <row r="35" spans="2:4" x14ac:dyDescent="0.3">
      <c r="B35" s="39" t="s">
        <v>55</v>
      </c>
      <c r="C35" s="40" t="s">
        <v>56</v>
      </c>
      <c r="D35" s="38" t="s">
        <v>15</v>
      </c>
    </row>
    <row r="36" spans="2:4" x14ac:dyDescent="0.3">
      <c r="B36" s="39" t="s">
        <v>57</v>
      </c>
      <c r="C36" s="40" t="s">
        <v>58</v>
      </c>
      <c r="D36" s="38" t="s">
        <v>15</v>
      </c>
    </row>
    <row r="37" spans="2:4" x14ac:dyDescent="0.3">
      <c r="B37" s="39" t="s">
        <v>59</v>
      </c>
      <c r="C37" s="40" t="s">
        <v>60</v>
      </c>
      <c r="D37" s="38" t="s">
        <v>15</v>
      </c>
    </row>
    <row r="38" spans="2:4" x14ac:dyDescent="0.3">
      <c r="B38" s="39" t="s">
        <v>61</v>
      </c>
      <c r="C38" s="40" t="s">
        <v>62</v>
      </c>
      <c r="D38" s="38" t="s">
        <v>15</v>
      </c>
    </row>
    <row r="39" spans="2:4" x14ac:dyDescent="0.3">
      <c r="B39" s="39" t="s">
        <v>63</v>
      </c>
      <c r="C39" s="40" t="s">
        <v>64</v>
      </c>
      <c r="D39" s="38" t="s">
        <v>15</v>
      </c>
    </row>
    <row r="40" spans="2:4" x14ac:dyDescent="0.3">
      <c r="B40" s="39" t="s">
        <v>65</v>
      </c>
      <c r="C40" s="40" t="s">
        <v>66</v>
      </c>
      <c r="D40" s="38" t="s">
        <v>15</v>
      </c>
    </row>
    <row r="41" spans="2:4" x14ac:dyDescent="0.3">
      <c r="B41" s="39" t="s">
        <v>67</v>
      </c>
      <c r="C41" s="40" t="s">
        <v>68</v>
      </c>
      <c r="D41" s="38" t="s">
        <v>15</v>
      </c>
    </row>
    <row r="42" spans="2:4" x14ac:dyDescent="0.3">
      <c r="B42" s="39" t="s">
        <v>69</v>
      </c>
      <c r="C42" s="40" t="s">
        <v>70</v>
      </c>
      <c r="D42" s="38" t="s">
        <v>15</v>
      </c>
    </row>
    <row r="43" spans="2:4" x14ac:dyDescent="0.3">
      <c r="B43" s="39" t="s">
        <v>71</v>
      </c>
      <c r="C43" s="40" t="s">
        <v>72</v>
      </c>
      <c r="D43" s="38" t="s">
        <v>15</v>
      </c>
    </row>
    <row r="44" spans="2:4" x14ac:dyDescent="0.3">
      <c r="B44" s="39" t="s">
        <v>73</v>
      </c>
      <c r="C44" s="40" t="s">
        <v>74</v>
      </c>
      <c r="D44" s="38" t="s">
        <v>75</v>
      </c>
    </row>
    <row r="45" spans="2:4" x14ac:dyDescent="0.3">
      <c r="B45" s="39" t="s">
        <v>76</v>
      </c>
      <c r="C45" s="40" t="s">
        <v>77</v>
      </c>
      <c r="D45" s="38" t="s">
        <v>15</v>
      </c>
    </row>
    <row r="46" spans="2:4" x14ac:dyDescent="0.3">
      <c r="B46" s="39" t="s">
        <v>78</v>
      </c>
      <c r="C46" s="40" t="s">
        <v>79</v>
      </c>
      <c r="D46" s="38" t="s">
        <v>15</v>
      </c>
    </row>
    <row r="47" spans="2:4" ht="28.8" x14ac:dyDescent="0.3">
      <c r="B47" s="39" t="s">
        <v>80</v>
      </c>
      <c r="C47" s="40" t="s">
        <v>81</v>
      </c>
      <c r="D47" s="38" t="s">
        <v>15</v>
      </c>
    </row>
    <row r="48" spans="2:4" x14ac:dyDescent="0.3">
      <c r="B48" s="39" t="s">
        <v>82</v>
      </c>
      <c r="C48" s="40" t="s">
        <v>83</v>
      </c>
      <c r="D48" s="38" t="s">
        <v>15</v>
      </c>
    </row>
    <row r="49" spans="2:4" x14ac:dyDescent="0.3">
      <c r="B49" s="39" t="s">
        <v>84</v>
      </c>
      <c r="C49" s="40" t="s">
        <v>85</v>
      </c>
      <c r="D49" s="38" t="s">
        <v>15</v>
      </c>
    </row>
    <row r="50" spans="2:4" ht="43.2" x14ac:dyDescent="0.3">
      <c r="B50" s="37" t="s">
        <v>86</v>
      </c>
      <c r="C50" s="40" t="s">
        <v>87</v>
      </c>
      <c r="D50" s="38" t="s">
        <v>15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C27F-31C3-4B43-BEB7-309443E65877}">
  <sheetPr>
    <tabColor rgb="FFFFC000"/>
    <pageSetUpPr fitToPage="1"/>
  </sheetPr>
  <dimension ref="A1:AJ464"/>
  <sheetViews>
    <sheetView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1" sqref="B11"/>
    </sheetView>
  </sheetViews>
  <sheetFormatPr defaultColWidth="8.88671875" defaultRowHeight="14.4" outlineLevelCol="1" x14ac:dyDescent="0.3"/>
  <cols>
    <col min="1" max="1" width="5.6640625" customWidth="1"/>
    <col min="2" max="2" width="38.109375" customWidth="1"/>
    <col min="3" max="3" width="32" customWidth="1" outlineLevel="1"/>
    <col min="4" max="4" width="22" customWidth="1" outlineLevel="1"/>
    <col min="5" max="5" width="19" style="1" customWidth="1"/>
    <col min="6" max="6" width="13.88671875" style="1" customWidth="1"/>
    <col min="7" max="7" width="13.88671875" style="3" customWidth="1"/>
    <col min="8" max="8" width="32.6640625" customWidth="1"/>
    <col min="9" max="9" width="11.88671875" customWidth="1"/>
    <col min="10" max="10" width="7.33203125" customWidth="1"/>
    <col min="11" max="11" width="11.33203125" customWidth="1"/>
    <col min="12" max="12" width="13" customWidth="1"/>
    <col min="13" max="13" width="20.109375" customWidth="1" outlineLevel="1"/>
    <col min="14" max="14" width="23.33203125" customWidth="1" outlineLevel="1"/>
    <col min="15" max="15" width="11.44140625" style="1" customWidth="1" outlineLevel="1"/>
    <col min="16" max="16" width="11.109375" customWidth="1"/>
    <col min="17" max="17" width="17.88671875" customWidth="1"/>
    <col min="18" max="18" width="19" style="3" customWidth="1"/>
    <col min="19" max="19" width="16.88671875" style="3" customWidth="1"/>
    <col min="20" max="20" width="17.5546875" customWidth="1"/>
    <col min="21" max="21" width="18.33203125" customWidth="1"/>
    <col min="22" max="22" width="17.33203125" customWidth="1"/>
    <col min="23" max="23" width="18.109375" customWidth="1"/>
    <col min="24" max="24" width="14.5546875" customWidth="1"/>
    <col min="25" max="25" width="15.33203125" customWidth="1"/>
    <col min="26" max="26" width="22.33203125" style="42" customWidth="1"/>
    <col min="27" max="27" width="9.109375" bestFit="1" customWidth="1"/>
    <col min="28" max="28" width="9.5546875" bestFit="1" customWidth="1"/>
    <col min="29" max="29" width="10.109375" bestFit="1" customWidth="1"/>
    <col min="30" max="30" width="27" customWidth="1"/>
    <col min="31" max="31" width="14.44140625" style="22" customWidth="1"/>
    <col min="32" max="33" width="14.33203125" style="22" customWidth="1"/>
    <col min="34" max="34" width="21.44140625" style="22" customWidth="1"/>
    <col min="35" max="36" width="12.109375" style="19" customWidth="1"/>
    <col min="37" max="37" width="43.44140625" customWidth="1"/>
    <col min="38" max="38" width="43" customWidth="1"/>
    <col min="39" max="39" width="16.44140625" customWidth="1"/>
  </cols>
  <sheetData>
    <row r="1" spans="1:36" s="26" customFormat="1" ht="43.8" thickBot="1" x14ac:dyDescent="0.35">
      <c r="A1" s="27" t="s">
        <v>13</v>
      </c>
      <c r="B1" s="28" t="s">
        <v>16</v>
      </c>
      <c r="C1" s="28" t="s">
        <v>19</v>
      </c>
      <c r="D1" s="28" t="s">
        <v>21</v>
      </c>
      <c r="E1" s="28" t="s">
        <v>23</v>
      </c>
      <c r="F1" s="28" t="s">
        <v>25</v>
      </c>
      <c r="G1" s="28" t="s">
        <v>26</v>
      </c>
      <c r="H1" s="27" t="s">
        <v>29</v>
      </c>
      <c r="I1" s="27" t="s">
        <v>31</v>
      </c>
      <c r="J1" s="27" t="s">
        <v>32</v>
      </c>
      <c r="K1" s="27" t="s">
        <v>33</v>
      </c>
      <c r="L1" s="27" t="s">
        <v>35</v>
      </c>
      <c r="M1" s="30" t="s">
        <v>36</v>
      </c>
      <c r="N1" s="29" t="s">
        <v>38</v>
      </c>
      <c r="O1" s="75" t="s">
        <v>1070</v>
      </c>
      <c r="P1" s="28" t="s">
        <v>41</v>
      </c>
      <c r="Q1" s="23" t="s">
        <v>44</v>
      </c>
      <c r="R1" s="24" t="s">
        <v>47</v>
      </c>
      <c r="S1" s="24" t="s">
        <v>50</v>
      </c>
      <c r="T1" s="24" t="s">
        <v>53</v>
      </c>
      <c r="U1" s="24" t="s">
        <v>55</v>
      </c>
      <c r="V1" s="24" t="s">
        <v>57</v>
      </c>
      <c r="W1" s="24" t="s">
        <v>59</v>
      </c>
      <c r="X1" s="24" t="s">
        <v>61</v>
      </c>
      <c r="Y1" s="24" t="s">
        <v>63</v>
      </c>
      <c r="Z1" s="41" t="s">
        <v>65</v>
      </c>
      <c r="AA1" s="28" t="s">
        <v>67</v>
      </c>
      <c r="AB1" s="28" t="s">
        <v>69</v>
      </c>
      <c r="AC1" s="28" t="s">
        <v>71</v>
      </c>
      <c r="AD1" s="25" t="s">
        <v>73</v>
      </c>
      <c r="AE1" s="46" t="s">
        <v>76</v>
      </c>
      <c r="AF1" s="46" t="s">
        <v>78</v>
      </c>
      <c r="AG1" s="46" t="s">
        <v>80</v>
      </c>
      <c r="AH1" s="47" t="s">
        <v>82</v>
      </c>
      <c r="AI1" s="48" t="s">
        <v>84</v>
      </c>
      <c r="AJ1" s="28" t="s">
        <v>86</v>
      </c>
    </row>
    <row r="2" spans="1:36" ht="15" customHeight="1" x14ac:dyDescent="0.3">
      <c r="A2" s="3">
        <v>1000</v>
      </c>
      <c r="B2" s="76" t="s">
        <v>88</v>
      </c>
      <c r="C2" s="76"/>
      <c r="D2" s="76"/>
      <c r="E2" s="1">
        <v>2014</v>
      </c>
      <c r="G2" s="77" t="str">
        <f ca="1">IF(MasterTable7[[#This Row],[Year Completed]]&lt;=YEAR(TODAY()),"Existing TOD","Planned TOD")</f>
        <v>Existing TOD</v>
      </c>
      <c r="H2" s="4" t="s">
        <v>89</v>
      </c>
      <c r="I2" t="s">
        <v>90</v>
      </c>
      <c r="J2" t="str">
        <f t="shared" ref="J2:J65" si="0">"CO"</f>
        <v>CO</v>
      </c>
      <c r="K2">
        <v>39.731859999999998</v>
      </c>
      <c r="L2" s="52">
        <v>-105.00439</v>
      </c>
      <c r="M2" s="53" t="s">
        <v>91</v>
      </c>
      <c r="N2" t="s">
        <v>92</v>
      </c>
      <c r="O2" s="1">
        <v>66</v>
      </c>
      <c r="P2" t="s">
        <v>93</v>
      </c>
      <c r="Q2" s="54" t="s">
        <v>94</v>
      </c>
      <c r="R2" s="55" t="s">
        <v>95</v>
      </c>
      <c r="S2" s="55"/>
      <c r="T2" s="1">
        <v>65</v>
      </c>
      <c r="U2" s="1"/>
      <c r="V2" s="1">
        <v>28</v>
      </c>
      <c r="W2" s="1"/>
      <c r="X2" s="1"/>
      <c r="Y2" s="1"/>
      <c r="Z2" s="56">
        <f t="shared" ref="Z2:Z65" si="1">SUM(T2:Y2)</f>
        <v>93</v>
      </c>
      <c r="AA2" s="1">
        <f>55156+18750</f>
        <v>73906</v>
      </c>
      <c r="AB2" s="57">
        <f>AA2/43560</f>
        <v>1.6966483011937556</v>
      </c>
      <c r="AC2" s="57">
        <f>Z2/AB2</f>
        <v>54.813952859037158</v>
      </c>
      <c r="AD2" s="53"/>
      <c r="AE2" s="43"/>
      <c r="AF2" s="17"/>
      <c r="AG2" s="17"/>
      <c r="AH2" s="44">
        <f t="shared" ref="AH2:AH65" si="2">SUM(AE2:AG2)</f>
        <v>0</v>
      </c>
      <c r="AI2" s="13"/>
      <c r="AJ2" s="13"/>
    </row>
    <row r="3" spans="1:36" ht="15" customHeight="1" x14ac:dyDescent="0.3">
      <c r="A3" s="3">
        <v>1001</v>
      </c>
      <c r="B3" s="78" t="s">
        <v>96</v>
      </c>
      <c r="C3" s="78"/>
      <c r="D3" s="78"/>
      <c r="E3" s="1">
        <v>2014</v>
      </c>
      <c r="G3" s="77" t="str">
        <f ca="1">IF(MasterTable7[[#This Row],[Year Completed]]&lt;=YEAR(TODAY()),"Existing TOD","Planned TOD")</f>
        <v>Existing TOD</v>
      </c>
      <c r="H3" s="4" t="s">
        <v>97</v>
      </c>
      <c r="I3" s="3" t="s">
        <v>90</v>
      </c>
      <c r="J3" t="str">
        <f t="shared" si="0"/>
        <v>CO</v>
      </c>
      <c r="K3">
        <v>39.733370000000001</v>
      </c>
      <c r="L3" s="52">
        <v>-105.00483</v>
      </c>
      <c r="M3" s="53" t="s">
        <v>91</v>
      </c>
      <c r="N3" t="s">
        <v>92</v>
      </c>
      <c r="O3" s="1">
        <v>66</v>
      </c>
      <c r="P3" s="7" t="s">
        <v>93</v>
      </c>
      <c r="Q3" s="54" t="s">
        <v>94</v>
      </c>
      <c r="R3" s="55" t="s">
        <v>95</v>
      </c>
      <c r="S3" s="55"/>
      <c r="T3" s="1">
        <v>64</v>
      </c>
      <c r="U3" s="1"/>
      <c r="V3" s="1">
        <v>30</v>
      </c>
      <c r="W3" s="1"/>
      <c r="X3" s="1"/>
      <c r="Y3" s="1"/>
      <c r="Z3" s="56">
        <f t="shared" si="1"/>
        <v>94</v>
      </c>
      <c r="AA3" s="1">
        <v>62944</v>
      </c>
      <c r="AB3" s="57">
        <f>AA3/43560</f>
        <v>1.4449954086317722</v>
      </c>
      <c r="AC3" s="57">
        <f>Z3/AB3</f>
        <v>65.052109811896287</v>
      </c>
      <c r="AD3" s="53"/>
      <c r="AE3" s="43"/>
      <c r="AF3" s="17"/>
      <c r="AG3" s="17"/>
      <c r="AH3" s="44">
        <f t="shared" si="2"/>
        <v>0</v>
      </c>
      <c r="AI3" s="13"/>
      <c r="AJ3" s="13"/>
    </row>
    <row r="4" spans="1:36" ht="15" customHeight="1" x14ac:dyDescent="0.3">
      <c r="A4" s="3">
        <v>1002</v>
      </c>
      <c r="B4" s="2" t="s">
        <v>98</v>
      </c>
      <c r="C4" s="2"/>
      <c r="D4" s="2"/>
      <c r="E4" s="1">
        <v>2013</v>
      </c>
      <c r="G4" s="77" t="str">
        <f ca="1">IF(MasterTable7[[#This Row],[Year Completed]]&lt;=YEAR(TODAY()),"Existing TOD","Planned TOD")</f>
        <v>Existing TOD</v>
      </c>
      <c r="H4" s="2" t="s">
        <v>99</v>
      </c>
      <c r="I4" t="s">
        <v>90</v>
      </c>
      <c r="J4" t="str">
        <f t="shared" si="0"/>
        <v>CO</v>
      </c>
      <c r="K4">
        <v>39.733559999999997</v>
      </c>
      <c r="L4" s="52">
        <v>-105.00552</v>
      </c>
      <c r="M4" s="53" t="s">
        <v>91</v>
      </c>
      <c r="N4" t="s">
        <v>92</v>
      </c>
      <c r="O4" s="1">
        <v>66</v>
      </c>
      <c r="P4" s="7" t="s">
        <v>93</v>
      </c>
      <c r="Q4" s="53" t="s">
        <v>100</v>
      </c>
      <c r="R4" s="55" t="s">
        <v>95</v>
      </c>
      <c r="S4" s="55"/>
      <c r="T4" s="1">
        <v>100</v>
      </c>
      <c r="U4" s="1"/>
      <c r="V4" s="1"/>
      <c r="W4" s="1"/>
      <c r="X4" s="1"/>
      <c r="Y4" s="1"/>
      <c r="Z4" s="56">
        <f t="shared" si="1"/>
        <v>100</v>
      </c>
      <c r="AA4" s="55"/>
      <c r="AB4" s="55"/>
      <c r="AC4" s="55"/>
      <c r="AD4" s="53"/>
      <c r="AE4" s="43"/>
      <c r="AF4" s="17"/>
      <c r="AG4" s="17"/>
      <c r="AH4" s="44">
        <f t="shared" si="2"/>
        <v>0</v>
      </c>
      <c r="AI4" s="13"/>
      <c r="AJ4" s="13"/>
    </row>
    <row r="5" spans="1:36" ht="15" customHeight="1" x14ac:dyDescent="0.3">
      <c r="A5" s="3">
        <v>1003</v>
      </c>
      <c r="B5" s="2" t="s">
        <v>101</v>
      </c>
      <c r="C5" s="2"/>
      <c r="D5" s="2"/>
      <c r="E5" s="1">
        <v>2014</v>
      </c>
      <c r="G5" s="77" t="str">
        <f ca="1">IF(MasterTable7[[#This Row],[Year Completed]]&lt;=YEAR(TODAY()),"Existing TOD","Planned TOD")</f>
        <v>Existing TOD</v>
      </c>
      <c r="H5" s="2" t="s">
        <v>102</v>
      </c>
      <c r="I5" t="s">
        <v>90</v>
      </c>
      <c r="J5" t="str">
        <f t="shared" si="0"/>
        <v>CO</v>
      </c>
      <c r="K5">
        <v>39.732329999999997</v>
      </c>
      <c r="L5" s="52">
        <v>-105.00377</v>
      </c>
      <c r="M5" s="53" t="s">
        <v>91</v>
      </c>
      <c r="N5" t="s">
        <v>92</v>
      </c>
      <c r="O5" s="1">
        <v>66</v>
      </c>
      <c r="P5" t="s">
        <v>93</v>
      </c>
      <c r="Q5" s="54" t="s">
        <v>94</v>
      </c>
      <c r="R5" s="55" t="s">
        <v>95</v>
      </c>
      <c r="S5" s="55"/>
      <c r="T5" s="1">
        <v>57</v>
      </c>
      <c r="U5" s="58"/>
      <c r="V5" s="1">
        <v>30</v>
      </c>
      <c r="W5" s="58"/>
      <c r="X5" s="58"/>
      <c r="Y5" s="58"/>
      <c r="Z5" s="56">
        <f t="shared" si="1"/>
        <v>87</v>
      </c>
      <c r="AA5" s="59">
        <v>73256</v>
      </c>
      <c r="AB5" s="57">
        <f>AA5/43560</f>
        <v>1.6817263544536272</v>
      </c>
      <c r="AC5" s="57">
        <f>Z5/AB5</f>
        <v>51.732554330020747</v>
      </c>
      <c r="AD5" s="53"/>
      <c r="AE5" s="43"/>
      <c r="AF5" s="17"/>
      <c r="AG5" s="17"/>
      <c r="AH5" s="44">
        <f t="shared" si="2"/>
        <v>0</v>
      </c>
      <c r="AI5" s="13"/>
      <c r="AJ5" s="13"/>
    </row>
    <row r="6" spans="1:36" ht="15" customHeight="1" x14ac:dyDescent="0.3">
      <c r="A6" s="3">
        <v>1004</v>
      </c>
      <c r="B6" s="78" t="s">
        <v>103</v>
      </c>
      <c r="C6" s="78"/>
      <c r="D6" s="78"/>
      <c r="E6" s="79">
        <v>2014</v>
      </c>
      <c r="F6" s="79"/>
      <c r="G6" s="77" t="str">
        <f ca="1">IF(MasterTable7[[#This Row],[Year Completed]]&lt;=YEAR(TODAY()),"Existing TOD","Planned TOD")</f>
        <v>Existing TOD</v>
      </c>
      <c r="H6" s="4" t="s">
        <v>104</v>
      </c>
      <c r="I6" t="s">
        <v>90</v>
      </c>
      <c r="J6" t="str">
        <f t="shared" si="0"/>
        <v>CO</v>
      </c>
      <c r="K6">
        <v>39.731850000000001</v>
      </c>
      <c r="L6" s="52">
        <v>-105.00378000000001</v>
      </c>
      <c r="M6" s="53" t="s">
        <v>91</v>
      </c>
      <c r="N6" t="s">
        <v>92</v>
      </c>
      <c r="O6" s="1">
        <v>66</v>
      </c>
      <c r="P6" t="s">
        <v>93</v>
      </c>
      <c r="Q6" s="54" t="s">
        <v>94</v>
      </c>
      <c r="R6" s="55" t="s">
        <v>95</v>
      </c>
      <c r="S6" s="55"/>
      <c r="T6" s="1">
        <v>50</v>
      </c>
      <c r="V6" s="1">
        <v>27</v>
      </c>
      <c r="Z6" s="56">
        <f t="shared" si="1"/>
        <v>77</v>
      </c>
      <c r="AA6" s="59">
        <v>104341</v>
      </c>
      <c r="AB6" s="57">
        <f>AA6/43560</f>
        <v>2.3953397612488523</v>
      </c>
      <c r="AC6" s="57">
        <f>Z6/AB6</f>
        <v>32.145752868000116</v>
      </c>
      <c r="AD6" s="60"/>
      <c r="AE6" s="80" t="s">
        <v>105</v>
      </c>
      <c r="AF6" s="81" t="s">
        <v>105</v>
      </c>
      <c r="AG6" s="81" t="s">
        <v>105</v>
      </c>
      <c r="AH6" s="44">
        <f t="shared" si="2"/>
        <v>0</v>
      </c>
      <c r="AI6" s="81" t="s">
        <v>105</v>
      </c>
      <c r="AJ6" s="81"/>
    </row>
    <row r="7" spans="1:36" ht="15" customHeight="1" x14ac:dyDescent="0.3">
      <c r="A7" s="3">
        <v>1005</v>
      </c>
      <c r="B7" s="7" t="s">
        <v>106</v>
      </c>
      <c r="C7" s="7"/>
      <c r="D7" s="7"/>
      <c r="E7" s="82">
        <v>2019</v>
      </c>
      <c r="F7" s="82"/>
      <c r="G7" s="77" t="str">
        <f ca="1">IF(MasterTable7[[#This Row],[Year Completed]]&lt;=YEAR(TODAY()),"Existing TOD","Planned TOD")</f>
        <v>Existing TOD</v>
      </c>
      <c r="H7" s="76" t="s">
        <v>107</v>
      </c>
      <c r="I7" s="7" t="s">
        <v>90</v>
      </c>
      <c r="J7" t="str">
        <f t="shared" si="0"/>
        <v>CO</v>
      </c>
      <c r="K7">
        <v>39.732779999999998</v>
      </c>
      <c r="L7" s="52">
        <v>-105.00557999999999</v>
      </c>
      <c r="M7" s="54" t="s">
        <v>91</v>
      </c>
      <c r="N7" t="s">
        <v>92</v>
      </c>
      <c r="O7" s="59">
        <v>66</v>
      </c>
      <c r="P7" s="7" t="s">
        <v>108</v>
      </c>
      <c r="Q7" s="61" t="s">
        <v>109</v>
      </c>
      <c r="R7" s="62" t="s">
        <v>105</v>
      </c>
      <c r="S7" s="62"/>
      <c r="T7" s="7"/>
      <c r="U7" s="7"/>
      <c r="V7" s="7"/>
      <c r="W7" s="7"/>
      <c r="X7" s="7"/>
      <c r="Y7" s="7"/>
      <c r="Z7" s="56">
        <f t="shared" si="1"/>
        <v>0</v>
      </c>
      <c r="AA7" s="1"/>
      <c r="AB7" s="1"/>
      <c r="AC7" s="1"/>
      <c r="AD7" s="54" t="s">
        <v>110</v>
      </c>
      <c r="AE7" s="83">
        <v>172000</v>
      </c>
      <c r="AF7" s="81" t="s">
        <v>105</v>
      </c>
      <c r="AG7" s="81" t="s">
        <v>105</v>
      </c>
      <c r="AH7" s="44">
        <f t="shared" si="2"/>
        <v>172000</v>
      </c>
      <c r="AI7" s="81" t="s">
        <v>105</v>
      </c>
      <c r="AJ7" s="81"/>
    </row>
    <row r="8" spans="1:36" ht="15" customHeight="1" x14ac:dyDescent="0.3">
      <c r="A8" s="3">
        <v>1033</v>
      </c>
      <c r="B8" s="76" t="s">
        <v>111</v>
      </c>
      <c r="E8" s="82">
        <v>2019</v>
      </c>
      <c r="F8" s="82"/>
      <c r="G8" s="77" t="str">
        <f ca="1">IF(MasterTable7[[#This Row],[Year Completed]]&lt;=YEAR(TODAY()),"Existing TOD","Planned TOD")</f>
        <v>Existing TOD</v>
      </c>
      <c r="H8" s="76" t="s">
        <v>112</v>
      </c>
      <c r="I8" t="s">
        <v>90</v>
      </c>
      <c r="J8" t="str">
        <f t="shared" si="0"/>
        <v>CO</v>
      </c>
      <c r="K8">
        <v>39.712510000000002</v>
      </c>
      <c r="L8" s="52">
        <v>-104.99408</v>
      </c>
      <c r="M8" s="54" t="s">
        <v>91</v>
      </c>
      <c r="N8" s="7" t="s">
        <v>113</v>
      </c>
      <c r="O8" s="59">
        <v>1</v>
      </c>
      <c r="P8" s="7" t="s">
        <v>93</v>
      </c>
      <c r="Q8" s="60" t="s">
        <v>114</v>
      </c>
      <c r="R8" s="55" t="s">
        <v>95</v>
      </c>
      <c r="S8" s="55"/>
      <c r="T8" s="7"/>
      <c r="U8" s="7"/>
      <c r="V8">
        <v>187</v>
      </c>
      <c r="W8" s="7"/>
      <c r="X8" s="7"/>
      <c r="Y8" s="7"/>
      <c r="Z8" s="56">
        <f t="shared" si="1"/>
        <v>187</v>
      </c>
      <c r="AA8" s="1"/>
      <c r="AB8" s="1"/>
      <c r="AC8" s="1"/>
      <c r="AD8" s="54"/>
      <c r="AE8" s="80" t="s">
        <v>105</v>
      </c>
      <c r="AF8" s="81" t="s">
        <v>105</v>
      </c>
      <c r="AG8" s="81" t="s">
        <v>105</v>
      </c>
      <c r="AH8" s="44">
        <f t="shared" si="2"/>
        <v>0</v>
      </c>
      <c r="AI8" s="81" t="s">
        <v>105</v>
      </c>
      <c r="AJ8" s="81"/>
    </row>
    <row r="9" spans="1:36" ht="15" customHeight="1" x14ac:dyDescent="0.3">
      <c r="A9" s="3">
        <v>1034</v>
      </c>
      <c r="B9" s="2" t="s">
        <v>115</v>
      </c>
      <c r="C9" t="s">
        <v>116</v>
      </c>
      <c r="E9" s="1">
        <v>2014</v>
      </c>
      <c r="G9" s="77" t="str">
        <f ca="1">IF(MasterTable7[[#This Row],[Year Completed]]&lt;=YEAR(TODAY()),"Existing TOD","Planned TOD")</f>
        <v>Existing TOD</v>
      </c>
      <c r="H9" s="2" t="s">
        <v>117</v>
      </c>
      <c r="I9" t="s">
        <v>90</v>
      </c>
      <c r="J9" t="str">
        <f t="shared" si="0"/>
        <v>CO</v>
      </c>
      <c r="K9">
        <v>39.711449999999999</v>
      </c>
      <c r="L9" s="52">
        <v>-104.99284</v>
      </c>
      <c r="M9" s="53" t="s">
        <v>91</v>
      </c>
      <c r="N9" s="3" t="s">
        <v>113</v>
      </c>
      <c r="O9" s="1">
        <v>1</v>
      </c>
      <c r="P9" t="s">
        <v>93</v>
      </c>
      <c r="Q9" s="60" t="s">
        <v>114</v>
      </c>
      <c r="R9" s="55" t="s">
        <v>95</v>
      </c>
      <c r="S9" s="55"/>
      <c r="T9" s="1"/>
      <c r="U9" s="1"/>
      <c r="V9">
        <v>338</v>
      </c>
      <c r="W9" s="1"/>
      <c r="X9" s="1"/>
      <c r="Y9" s="1"/>
      <c r="Z9" s="56">
        <f t="shared" si="1"/>
        <v>338</v>
      </c>
      <c r="AA9" s="1"/>
      <c r="AB9" s="1"/>
      <c r="AC9" s="1"/>
      <c r="AD9" s="53"/>
      <c r="AE9" s="43"/>
      <c r="AF9" s="17"/>
      <c r="AG9" s="17"/>
      <c r="AH9" s="44">
        <f t="shared" si="2"/>
        <v>0</v>
      </c>
      <c r="AI9" s="13"/>
      <c r="AJ9" s="13"/>
    </row>
    <row r="10" spans="1:36" ht="15" customHeight="1" x14ac:dyDescent="0.3">
      <c r="A10" s="3">
        <v>1035</v>
      </c>
      <c r="B10" t="s">
        <v>1071</v>
      </c>
      <c r="C10" s="2" t="s">
        <v>118</v>
      </c>
      <c r="D10" s="2"/>
      <c r="E10" s="1">
        <v>2015</v>
      </c>
      <c r="G10" s="77" t="str">
        <f ca="1">IF(MasterTable7[[#This Row],[Year Completed]]&lt;=YEAR(TODAY()),"Existing TOD","Planned TOD")</f>
        <v>Existing TOD</v>
      </c>
      <c r="H10" s="2" t="s">
        <v>119</v>
      </c>
      <c r="I10" t="s">
        <v>90</v>
      </c>
      <c r="J10" t="str">
        <f t="shared" si="0"/>
        <v>CO</v>
      </c>
      <c r="K10">
        <v>39.709229999999998</v>
      </c>
      <c r="L10" s="52">
        <v>-104.99263999999999</v>
      </c>
      <c r="M10" s="53" t="s">
        <v>91</v>
      </c>
      <c r="N10" s="3" t="s">
        <v>113</v>
      </c>
      <c r="O10" s="1">
        <v>1</v>
      </c>
      <c r="P10" t="s">
        <v>120</v>
      </c>
      <c r="Q10" s="60" t="s">
        <v>114</v>
      </c>
      <c r="R10" s="55" t="s">
        <v>95</v>
      </c>
      <c r="S10" s="55"/>
      <c r="T10" s="1"/>
      <c r="U10" s="1"/>
      <c r="V10" s="1">
        <v>280</v>
      </c>
      <c r="W10" s="1"/>
      <c r="X10" s="1"/>
      <c r="Y10" s="1"/>
      <c r="Z10" s="56">
        <f t="shared" si="1"/>
        <v>280</v>
      </c>
      <c r="AA10" s="1"/>
      <c r="AB10" s="1"/>
      <c r="AC10" s="1"/>
      <c r="AD10" s="54" t="s">
        <v>121</v>
      </c>
      <c r="AE10" s="43"/>
      <c r="AF10" s="17">
        <v>2000</v>
      </c>
      <c r="AG10" s="17"/>
      <c r="AH10" s="44">
        <f t="shared" si="2"/>
        <v>2000</v>
      </c>
      <c r="AI10" s="13"/>
      <c r="AJ10" s="13">
        <v>280</v>
      </c>
    </row>
    <row r="11" spans="1:36" ht="15" customHeight="1" x14ac:dyDescent="0.3">
      <c r="A11" s="3">
        <v>1036</v>
      </c>
      <c r="B11" t="s">
        <v>122</v>
      </c>
      <c r="E11" s="79">
        <v>2021</v>
      </c>
      <c r="F11" s="79"/>
      <c r="G11" s="77" t="str">
        <f ca="1">IF(MasterTable7[[#This Row],[Year Completed]]&lt;=YEAR(TODAY()),"Existing TOD","Planned TOD")</f>
        <v>Existing TOD</v>
      </c>
      <c r="H11" t="s">
        <v>123</v>
      </c>
      <c r="I11" t="s">
        <v>90</v>
      </c>
      <c r="J11" t="str">
        <f t="shared" si="0"/>
        <v>CO</v>
      </c>
      <c r="K11">
        <v>39.7102</v>
      </c>
      <c r="L11" s="52">
        <v>-104.99173</v>
      </c>
      <c r="M11" s="60" t="s">
        <v>91</v>
      </c>
      <c r="N11" t="s">
        <v>113</v>
      </c>
      <c r="O11" s="1">
        <v>1</v>
      </c>
      <c r="P11" t="s">
        <v>93</v>
      </c>
      <c r="Q11" s="60" t="s">
        <v>114</v>
      </c>
      <c r="R11" s="55" t="s">
        <v>95</v>
      </c>
      <c r="S11" s="55"/>
      <c r="V11">
        <v>354</v>
      </c>
      <c r="Z11" s="56">
        <f t="shared" si="1"/>
        <v>354</v>
      </c>
      <c r="AA11" s="1"/>
      <c r="AB11" s="1"/>
      <c r="AC11" s="1"/>
      <c r="AD11" s="60"/>
      <c r="AE11" s="84" t="s">
        <v>105</v>
      </c>
      <c r="AF11" s="85" t="s">
        <v>105</v>
      </c>
      <c r="AG11" s="85" t="s">
        <v>105</v>
      </c>
      <c r="AH11" s="44">
        <f t="shared" si="2"/>
        <v>0</v>
      </c>
      <c r="AI11" s="85" t="s">
        <v>105</v>
      </c>
      <c r="AJ11" s="85"/>
    </row>
    <row r="12" spans="1:36" ht="15" customHeight="1" x14ac:dyDescent="0.3">
      <c r="A12" s="3">
        <v>1037</v>
      </c>
      <c r="B12" t="s">
        <v>124</v>
      </c>
      <c r="E12" s="1">
        <v>2019</v>
      </c>
      <c r="G12" s="77" t="str">
        <f ca="1">IF(MasterTable7[[#This Row],[Year Completed]]&lt;=YEAR(TODAY()),"Existing TOD","Planned TOD")</f>
        <v>Existing TOD</v>
      </c>
      <c r="H12" s="4" t="s">
        <v>125</v>
      </c>
      <c r="I12" t="s">
        <v>90</v>
      </c>
      <c r="J12" t="str">
        <f t="shared" si="0"/>
        <v>CO</v>
      </c>
      <c r="K12">
        <v>39.739400000000003</v>
      </c>
      <c r="L12" s="52">
        <v>-105.00585</v>
      </c>
      <c r="M12" s="53" t="s">
        <v>91</v>
      </c>
      <c r="N12" s="3" t="s">
        <v>126</v>
      </c>
      <c r="O12" s="1">
        <v>58</v>
      </c>
      <c r="P12" t="s">
        <v>93</v>
      </c>
      <c r="Q12" s="60" t="s">
        <v>114</v>
      </c>
      <c r="R12" s="3" t="s">
        <v>95</v>
      </c>
      <c r="V12">
        <v>253</v>
      </c>
      <c r="Z12" s="56">
        <f t="shared" si="1"/>
        <v>253</v>
      </c>
      <c r="AA12" s="1"/>
      <c r="AB12" s="1"/>
      <c r="AC12" s="1"/>
      <c r="AD12" s="60"/>
      <c r="AE12" s="43"/>
      <c r="AF12" s="17"/>
      <c r="AG12" s="17"/>
      <c r="AH12" s="44">
        <f t="shared" si="2"/>
        <v>0</v>
      </c>
      <c r="AI12" s="16"/>
      <c r="AJ12" s="16"/>
    </row>
    <row r="13" spans="1:36" ht="15" customHeight="1" x14ac:dyDescent="0.3">
      <c r="A13" s="3">
        <v>1040</v>
      </c>
      <c r="B13" s="2" t="s">
        <v>127</v>
      </c>
      <c r="C13" s="2"/>
      <c r="D13" s="2"/>
      <c r="E13" s="1">
        <v>1996</v>
      </c>
      <c r="G13" s="77" t="str">
        <f ca="1">IF(MasterTable7[[#This Row],[Year Completed]]&lt;=YEAR(TODAY()),"Existing TOD","Planned TOD")</f>
        <v>Existing TOD</v>
      </c>
      <c r="H13" s="2" t="s">
        <v>128</v>
      </c>
      <c r="I13" t="s">
        <v>90</v>
      </c>
      <c r="J13" t="str">
        <f t="shared" si="0"/>
        <v>CO</v>
      </c>
      <c r="K13">
        <v>39.73903</v>
      </c>
      <c r="L13" s="52">
        <v>-105.0031</v>
      </c>
      <c r="M13" s="53" t="s">
        <v>91</v>
      </c>
      <c r="N13" s="3" t="s">
        <v>126</v>
      </c>
      <c r="O13" s="1">
        <v>58</v>
      </c>
      <c r="P13" t="s">
        <v>93</v>
      </c>
      <c r="Q13" s="54" t="s">
        <v>100</v>
      </c>
      <c r="R13" s="55" t="s">
        <v>95</v>
      </c>
      <c r="S13" s="55"/>
      <c r="T13" s="1">
        <v>75</v>
      </c>
      <c r="U13" s="1"/>
      <c r="V13" s="1"/>
      <c r="W13" s="1"/>
      <c r="X13" s="1"/>
      <c r="Y13" s="1"/>
      <c r="Z13" s="56">
        <f t="shared" si="1"/>
        <v>75</v>
      </c>
      <c r="AA13" s="1"/>
      <c r="AB13" s="1"/>
      <c r="AC13" s="1"/>
      <c r="AD13" s="53"/>
      <c r="AE13" s="43"/>
      <c r="AF13" s="17"/>
      <c r="AG13" s="17"/>
      <c r="AH13" s="44">
        <f t="shared" si="2"/>
        <v>0</v>
      </c>
      <c r="AI13" s="13"/>
      <c r="AJ13" s="13"/>
    </row>
    <row r="14" spans="1:36" ht="15" customHeight="1" x14ac:dyDescent="0.3">
      <c r="A14" s="3">
        <v>1044</v>
      </c>
      <c r="B14" s="76" t="s">
        <v>129</v>
      </c>
      <c r="C14" s="2"/>
      <c r="D14" s="2"/>
      <c r="E14" s="1">
        <v>2015</v>
      </c>
      <c r="G14" s="77" t="str">
        <f ca="1">IF(MasterTable7[[#This Row],[Year Completed]]&lt;=YEAR(TODAY()),"Existing TOD","Planned TOD")</f>
        <v>Existing TOD</v>
      </c>
      <c r="H14" s="2" t="s">
        <v>130</v>
      </c>
      <c r="I14" s="3" t="s">
        <v>90</v>
      </c>
      <c r="J14" t="str">
        <f t="shared" si="0"/>
        <v>CO</v>
      </c>
      <c r="K14">
        <v>39.696460000000002</v>
      </c>
      <c r="L14" s="52">
        <v>-104.98600999999999</v>
      </c>
      <c r="M14" s="53" t="s">
        <v>91</v>
      </c>
      <c r="N14" t="s">
        <v>131</v>
      </c>
      <c r="O14" s="1">
        <v>62</v>
      </c>
      <c r="P14" s="6" t="s">
        <v>93</v>
      </c>
      <c r="Q14" s="60" t="s">
        <v>114</v>
      </c>
      <c r="R14" s="3" t="s">
        <v>132</v>
      </c>
      <c r="S14" s="55" t="s">
        <v>133</v>
      </c>
      <c r="T14" s="1"/>
      <c r="U14" s="1"/>
      <c r="W14">
        <v>30</v>
      </c>
      <c r="X14" s="1"/>
      <c r="Y14" s="1"/>
      <c r="Z14" s="56">
        <f t="shared" si="1"/>
        <v>30</v>
      </c>
      <c r="AA14" s="1"/>
      <c r="AB14" s="1"/>
      <c r="AC14" s="1"/>
      <c r="AD14" s="53"/>
      <c r="AE14" s="43"/>
      <c r="AF14" s="17"/>
      <c r="AG14" s="17"/>
      <c r="AH14" s="44">
        <f t="shared" si="2"/>
        <v>0</v>
      </c>
      <c r="AI14" s="13"/>
      <c r="AJ14" s="13"/>
    </row>
    <row r="15" spans="1:36" ht="15" customHeight="1" x14ac:dyDescent="0.3">
      <c r="A15" s="3">
        <v>1045</v>
      </c>
      <c r="B15" s="2" t="s">
        <v>134</v>
      </c>
      <c r="C15" s="2"/>
      <c r="D15" s="2"/>
      <c r="E15" s="1">
        <v>2014</v>
      </c>
      <c r="G15" s="77" t="str">
        <f ca="1">IF(MasterTable7[[#This Row],[Year Completed]]&lt;=YEAR(TODAY()),"Existing TOD","Planned TOD")</f>
        <v>Existing TOD</v>
      </c>
      <c r="H15" s="2" t="s">
        <v>134</v>
      </c>
      <c r="I15" t="s">
        <v>90</v>
      </c>
      <c r="J15" t="str">
        <f t="shared" si="0"/>
        <v>CO</v>
      </c>
      <c r="K15">
        <v>39.698259999999998</v>
      </c>
      <c r="L15" s="52">
        <v>-104.98666</v>
      </c>
      <c r="M15" s="53" t="s">
        <v>91</v>
      </c>
      <c r="N15" s="3" t="s">
        <v>131</v>
      </c>
      <c r="O15" s="1">
        <v>62</v>
      </c>
      <c r="P15" s="6" t="s">
        <v>93</v>
      </c>
      <c r="Q15" s="60" t="s">
        <v>114</v>
      </c>
      <c r="R15" s="3" t="s">
        <v>95</v>
      </c>
      <c r="T15" s="1"/>
      <c r="U15" s="1"/>
      <c r="V15">
        <v>260</v>
      </c>
      <c r="W15" s="1"/>
      <c r="X15" s="1"/>
      <c r="Y15" s="1"/>
      <c r="Z15" s="56">
        <f t="shared" si="1"/>
        <v>260</v>
      </c>
      <c r="AA15" s="1"/>
      <c r="AB15" s="1"/>
      <c r="AC15" s="1"/>
      <c r="AD15" s="53"/>
      <c r="AE15" s="43"/>
      <c r="AF15" s="17"/>
      <c r="AG15" s="17"/>
      <c r="AH15" s="44">
        <f t="shared" si="2"/>
        <v>0</v>
      </c>
      <c r="AI15" s="13"/>
      <c r="AJ15" s="13"/>
    </row>
    <row r="16" spans="1:36" ht="15" customHeight="1" x14ac:dyDescent="0.3">
      <c r="A16" s="3">
        <v>1046</v>
      </c>
      <c r="B16" s="2" t="s">
        <v>135</v>
      </c>
      <c r="C16" s="2"/>
      <c r="D16" s="2"/>
      <c r="E16" s="1">
        <v>2009</v>
      </c>
      <c r="G16" s="77" t="str">
        <f ca="1">IF(MasterTable7[[#This Row],[Year Completed]]&lt;=YEAR(TODAY()),"Existing TOD","Planned TOD")</f>
        <v>Existing TOD</v>
      </c>
      <c r="H16" s="2" t="s">
        <v>136</v>
      </c>
      <c r="I16" t="s">
        <v>90</v>
      </c>
      <c r="J16" t="str">
        <f t="shared" si="0"/>
        <v>CO</v>
      </c>
      <c r="K16">
        <v>39.696269999999998</v>
      </c>
      <c r="L16" s="52">
        <v>-104.98784999999999</v>
      </c>
      <c r="M16" s="53" t="s">
        <v>91</v>
      </c>
      <c r="N16" t="s">
        <v>131</v>
      </c>
      <c r="O16" s="1">
        <v>62</v>
      </c>
      <c r="P16" t="s">
        <v>120</v>
      </c>
      <c r="Q16" s="60" t="s">
        <v>114</v>
      </c>
      <c r="R16" s="55" t="s">
        <v>95</v>
      </c>
      <c r="S16" s="55"/>
      <c r="T16" s="1"/>
      <c r="U16" s="1"/>
      <c r="V16">
        <v>419</v>
      </c>
      <c r="W16" s="1"/>
      <c r="X16" s="1"/>
      <c r="Y16" s="1"/>
      <c r="Z16" s="56">
        <f t="shared" si="1"/>
        <v>419</v>
      </c>
      <c r="AA16" s="1"/>
      <c r="AB16" s="1"/>
      <c r="AC16" s="1"/>
      <c r="AD16" s="54" t="s">
        <v>121</v>
      </c>
      <c r="AF16" s="86">
        <v>16000</v>
      </c>
      <c r="AG16" s="86"/>
      <c r="AH16" s="44">
        <f t="shared" si="2"/>
        <v>16000</v>
      </c>
      <c r="AI16" s="87">
        <v>0</v>
      </c>
      <c r="AJ16" s="87"/>
    </row>
    <row r="17" spans="1:36" ht="15" customHeight="1" x14ac:dyDescent="0.3">
      <c r="A17" s="3">
        <v>1047</v>
      </c>
      <c r="B17" s="2" t="s">
        <v>137</v>
      </c>
      <c r="C17" s="2"/>
      <c r="D17" s="2"/>
      <c r="E17" s="1">
        <v>2008</v>
      </c>
      <c r="G17" s="77" t="str">
        <f ca="1">IF(MasterTable7[[#This Row],[Year Completed]]&lt;=YEAR(TODAY()),"Existing TOD","Planned TOD")</f>
        <v>Existing TOD</v>
      </c>
      <c r="H17" s="2" t="s">
        <v>138</v>
      </c>
      <c r="I17" t="s">
        <v>90</v>
      </c>
      <c r="J17" t="str">
        <f t="shared" si="0"/>
        <v>CO</v>
      </c>
      <c r="K17">
        <v>39.695120000000003</v>
      </c>
      <c r="L17" s="52">
        <v>-104.98775999999999</v>
      </c>
      <c r="M17" s="53" t="s">
        <v>91</v>
      </c>
      <c r="N17" t="s">
        <v>131</v>
      </c>
      <c r="O17" s="1">
        <v>62</v>
      </c>
      <c r="P17" t="s">
        <v>93</v>
      </c>
      <c r="Q17" s="54" t="s">
        <v>100</v>
      </c>
      <c r="R17" s="55" t="s">
        <v>95</v>
      </c>
      <c r="S17" s="55"/>
      <c r="T17" s="1">
        <v>60</v>
      </c>
      <c r="U17" s="1"/>
      <c r="V17" s="1"/>
      <c r="W17" s="1"/>
      <c r="X17" s="1"/>
      <c r="Y17" s="1"/>
      <c r="Z17" s="56">
        <f t="shared" si="1"/>
        <v>60</v>
      </c>
      <c r="AA17" s="1"/>
      <c r="AB17" s="1"/>
      <c r="AC17" s="1"/>
      <c r="AD17" s="53"/>
      <c r="AE17" s="43"/>
      <c r="AF17" s="17"/>
      <c r="AG17" s="17"/>
      <c r="AH17" s="44">
        <f t="shared" si="2"/>
        <v>0</v>
      </c>
      <c r="AI17" s="13"/>
      <c r="AJ17" s="13"/>
    </row>
    <row r="18" spans="1:36" ht="15" customHeight="1" x14ac:dyDescent="0.3">
      <c r="A18" s="3">
        <v>1048</v>
      </c>
      <c r="B18" t="s">
        <v>139</v>
      </c>
      <c r="E18" s="79" t="s">
        <v>140</v>
      </c>
      <c r="F18" s="79"/>
      <c r="G18" s="77" t="str">
        <f ca="1">IF(MasterTable7[[#This Row],[Year Completed]]&lt;=YEAR(TODAY()),"Existing TOD","Planned TOD")</f>
        <v>Planned TOD</v>
      </c>
      <c r="H18" t="s">
        <v>141</v>
      </c>
      <c r="I18" t="s">
        <v>90</v>
      </c>
      <c r="J18" t="str">
        <f t="shared" si="0"/>
        <v>CO</v>
      </c>
      <c r="K18">
        <v>39.698554999999999</v>
      </c>
      <c r="L18">
        <v>-104.988872</v>
      </c>
      <c r="M18" s="60" t="s">
        <v>91</v>
      </c>
      <c r="N18" t="s">
        <v>131</v>
      </c>
      <c r="O18" s="1">
        <v>62</v>
      </c>
      <c r="P18" t="s">
        <v>120</v>
      </c>
      <c r="Q18" s="54" t="s">
        <v>140</v>
      </c>
      <c r="R18" s="55" t="s">
        <v>140</v>
      </c>
      <c r="S18" s="55"/>
      <c r="Z18" s="56">
        <f t="shared" si="1"/>
        <v>0</v>
      </c>
      <c r="AA18" s="1"/>
      <c r="AB18" s="1"/>
      <c r="AC18" s="1"/>
      <c r="AD18" s="60"/>
      <c r="AE18" s="84" t="s">
        <v>105</v>
      </c>
      <c r="AF18" s="85" t="s">
        <v>105</v>
      </c>
      <c r="AG18" s="85" t="s">
        <v>105</v>
      </c>
      <c r="AH18" s="44">
        <f t="shared" si="2"/>
        <v>0</v>
      </c>
      <c r="AI18" s="85" t="s">
        <v>105</v>
      </c>
      <c r="AJ18" s="85"/>
    </row>
    <row r="19" spans="1:36" ht="15" customHeight="1" x14ac:dyDescent="0.3">
      <c r="A19" s="3">
        <v>1049</v>
      </c>
      <c r="B19" s="76" t="s">
        <v>142</v>
      </c>
      <c r="E19" s="79">
        <v>2019</v>
      </c>
      <c r="F19" s="79"/>
      <c r="G19" s="77" t="str">
        <f ca="1">IF(MasterTable7[[#This Row],[Year Completed]]&lt;=YEAR(TODAY()),"Existing TOD","Planned TOD")</f>
        <v>Existing TOD</v>
      </c>
      <c r="H19" s="76" t="s">
        <v>143</v>
      </c>
      <c r="I19" t="s">
        <v>90</v>
      </c>
      <c r="J19" t="str">
        <f t="shared" si="0"/>
        <v>CO</v>
      </c>
      <c r="K19">
        <v>39.696939999999998</v>
      </c>
      <c r="L19" s="52">
        <v>-104.98474</v>
      </c>
      <c r="M19" s="60" t="s">
        <v>91</v>
      </c>
      <c r="N19" t="s">
        <v>131</v>
      </c>
      <c r="O19" s="1">
        <v>62</v>
      </c>
      <c r="P19" t="s">
        <v>93</v>
      </c>
      <c r="Q19" s="60" t="s">
        <v>114</v>
      </c>
      <c r="R19" s="55" t="s">
        <v>95</v>
      </c>
      <c r="S19" s="55"/>
      <c r="V19">
        <v>403</v>
      </c>
      <c r="Z19" s="56">
        <f t="shared" si="1"/>
        <v>403</v>
      </c>
      <c r="AA19" s="1"/>
      <c r="AB19" s="1"/>
      <c r="AC19" s="1"/>
      <c r="AD19" s="60"/>
      <c r="AE19" s="84" t="s">
        <v>105</v>
      </c>
      <c r="AF19" s="85" t="s">
        <v>105</v>
      </c>
      <c r="AG19" s="85" t="s">
        <v>105</v>
      </c>
      <c r="AH19" s="44">
        <f t="shared" si="2"/>
        <v>0</v>
      </c>
      <c r="AI19" s="85" t="s">
        <v>105</v>
      </c>
      <c r="AJ19" s="85"/>
    </row>
    <row r="20" spans="1:36" ht="15" customHeight="1" x14ac:dyDescent="0.3">
      <c r="A20" s="3">
        <v>1068</v>
      </c>
      <c r="B20" s="76" t="s">
        <v>144</v>
      </c>
      <c r="E20" s="1">
        <v>2012</v>
      </c>
      <c r="G20" s="77" t="str">
        <f ca="1">IF(MasterTable7[[#This Row],[Year Completed]]&lt;=YEAR(TODAY()),"Existing TOD","Planned TOD")</f>
        <v>Existing TOD</v>
      </c>
      <c r="H20" s="76" t="s">
        <v>145</v>
      </c>
      <c r="I20" t="s">
        <v>90</v>
      </c>
      <c r="J20" t="str">
        <f t="shared" si="0"/>
        <v>CO</v>
      </c>
      <c r="K20">
        <v>39.747070000000001</v>
      </c>
      <c r="L20" s="52">
        <v>-105.00396000000001</v>
      </c>
      <c r="M20" s="60" t="s">
        <v>146</v>
      </c>
      <c r="N20" t="s">
        <v>147</v>
      </c>
      <c r="O20" s="1">
        <v>59</v>
      </c>
      <c r="P20" t="s">
        <v>148</v>
      </c>
      <c r="Q20" s="61" t="s">
        <v>109</v>
      </c>
      <c r="Z20" s="56">
        <f t="shared" si="1"/>
        <v>0</v>
      </c>
      <c r="AA20" s="1"/>
      <c r="AB20" s="1"/>
      <c r="AC20" s="1"/>
      <c r="AD20" s="60"/>
      <c r="AF20" s="86"/>
      <c r="AG20" s="86"/>
      <c r="AH20" s="44">
        <f t="shared" si="2"/>
        <v>0</v>
      </c>
      <c r="AI20" s="87">
        <v>150</v>
      </c>
      <c r="AJ20" s="87"/>
    </row>
    <row r="21" spans="1:36" ht="15" customHeight="1" x14ac:dyDescent="0.3">
      <c r="A21" s="3">
        <v>1069</v>
      </c>
      <c r="B21" s="76" t="s">
        <v>149</v>
      </c>
      <c r="E21" s="1">
        <v>2006</v>
      </c>
      <c r="G21" s="77" t="str">
        <f ca="1">IF(MasterTable7[[#This Row],[Year Completed]]&lt;=YEAR(TODAY()),"Existing TOD","Planned TOD")</f>
        <v>Existing TOD</v>
      </c>
      <c r="H21" s="76" t="s">
        <v>150</v>
      </c>
      <c r="I21" t="s">
        <v>90</v>
      </c>
      <c r="J21" t="str">
        <f t="shared" si="0"/>
        <v>CO</v>
      </c>
      <c r="K21">
        <v>39.741990000000001</v>
      </c>
      <c r="L21" s="52">
        <v>-105.01232</v>
      </c>
      <c r="M21" s="60" t="s">
        <v>146</v>
      </c>
      <c r="N21" t="s">
        <v>147</v>
      </c>
      <c r="O21" s="1">
        <v>59</v>
      </c>
      <c r="P21" t="s">
        <v>93</v>
      </c>
      <c r="Q21" s="60" t="s">
        <v>114</v>
      </c>
      <c r="R21" s="55" t="s">
        <v>95</v>
      </c>
      <c r="S21" s="55"/>
      <c r="V21">
        <v>119</v>
      </c>
      <c r="Z21" s="56">
        <f t="shared" si="1"/>
        <v>119</v>
      </c>
      <c r="AA21" s="1"/>
      <c r="AB21" s="1"/>
      <c r="AC21" s="1"/>
      <c r="AD21" s="60"/>
      <c r="AF21" s="86"/>
      <c r="AG21" s="86"/>
      <c r="AH21" s="44">
        <f t="shared" si="2"/>
        <v>0</v>
      </c>
      <c r="AI21" s="87">
        <v>0</v>
      </c>
      <c r="AJ21" s="87"/>
    </row>
    <row r="22" spans="1:36" s="7" customFormat="1" ht="15" customHeight="1" x14ac:dyDescent="0.3">
      <c r="A22" s="55">
        <v>1071</v>
      </c>
      <c r="B22" s="7" t="s">
        <v>151</v>
      </c>
      <c r="E22" s="82" t="s">
        <v>140</v>
      </c>
      <c r="F22" s="82"/>
      <c r="G22" s="77" t="str">
        <f ca="1">IF(MasterTable7[[#This Row],[Year Completed]]&lt;=YEAR(TODAY()),"Existing TOD","Planned TOD")</f>
        <v>Planned TOD</v>
      </c>
      <c r="I22" s="7" t="s">
        <v>90</v>
      </c>
      <c r="J22" s="7" t="str">
        <f t="shared" si="0"/>
        <v>CO</v>
      </c>
      <c r="K22" s="7">
        <v>39.747120000000002</v>
      </c>
      <c r="L22" s="63">
        <v>-105.01029</v>
      </c>
      <c r="M22" s="54" t="s">
        <v>146</v>
      </c>
      <c r="N22" s="7" t="s">
        <v>152</v>
      </c>
      <c r="O22" s="59">
        <v>87</v>
      </c>
      <c r="P22" t="s">
        <v>120</v>
      </c>
      <c r="Q22" s="61" t="s">
        <v>140</v>
      </c>
      <c r="R22" s="62" t="s">
        <v>140</v>
      </c>
      <c r="S22" s="62"/>
      <c r="Z22" s="64">
        <f t="shared" si="1"/>
        <v>0</v>
      </c>
      <c r="AA22" s="59"/>
      <c r="AB22" s="59"/>
      <c r="AC22" s="59"/>
      <c r="AD22" s="54"/>
      <c r="AE22" s="80" t="s">
        <v>105</v>
      </c>
      <c r="AF22" s="81" t="s">
        <v>105</v>
      </c>
      <c r="AG22" s="81" t="s">
        <v>105</v>
      </c>
      <c r="AH22" s="45">
        <f t="shared" si="2"/>
        <v>0</v>
      </c>
      <c r="AI22" s="81" t="s">
        <v>105</v>
      </c>
      <c r="AJ22" s="81"/>
    </row>
    <row r="23" spans="1:36" ht="15" customHeight="1" x14ac:dyDescent="0.3">
      <c r="A23" s="3">
        <v>1072</v>
      </c>
      <c r="B23" t="s">
        <v>153</v>
      </c>
      <c r="E23" s="1">
        <v>2015</v>
      </c>
      <c r="G23" s="77" t="str">
        <f ca="1">IF(MasterTable7[[#This Row],[Year Completed]]&lt;=YEAR(TODAY()),"Existing TOD","Planned TOD")</f>
        <v>Existing TOD</v>
      </c>
      <c r="H23" s="76" t="s">
        <v>154</v>
      </c>
      <c r="I23" t="s">
        <v>90</v>
      </c>
      <c r="J23" t="str">
        <f t="shared" si="0"/>
        <v>CO</v>
      </c>
      <c r="K23">
        <v>39.752569999999999</v>
      </c>
      <c r="L23" s="52">
        <v>-105.00247</v>
      </c>
      <c r="M23" s="60" t="s">
        <v>155</v>
      </c>
      <c r="N23" t="s">
        <v>156</v>
      </c>
      <c r="O23" s="1">
        <v>89</v>
      </c>
      <c r="P23" t="s">
        <v>108</v>
      </c>
      <c r="Q23" s="61" t="s">
        <v>109</v>
      </c>
      <c r="Z23" s="65">
        <f t="shared" si="1"/>
        <v>0</v>
      </c>
      <c r="AA23" s="1"/>
      <c r="AB23" s="1"/>
      <c r="AC23" s="1"/>
      <c r="AD23" s="60" t="s">
        <v>157</v>
      </c>
      <c r="AE23" s="22">
        <v>213757</v>
      </c>
      <c r="AF23" s="86">
        <v>13874</v>
      </c>
      <c r="AG23" s="86"/>
      <c r="AH23" s="44">
        <f t="shared" si="2"/>
        <v>227631</v>
      </c>
      <c r="AI23" s="87"/>
      <c r="AJ23" s="87"/>
    </row>
    <row r="24" spans="1:36" ht="15" customHeight="1" x14ac:dyDescent="0.3">
      <c r="A24" s="3">
        <v>1073</v>
      </c>
      <c r="B24" t="s">
        <v>158</v>
      </c>
      <c r="C24" t="s">
        <v>159</v>
      </c>
      <c r="E24" s="1">
        <v>2017</v>
      </c>
      <c r="G24" s="77" t="str">
        <f ca="1">IF(MasterTable7[[#This Row],[Year Completed]]&lt;=YEAR(TODAY()),"Existing TOD","Planned TOD")</f>
        <v>Existing TOD</v>
      </c>
      <c r="H24" s="76" t="s">
        <v>160</v>
      </c>
      <c r="I24" t="s">
        <v>90</v>
      </c>
      <c r="J24" t="str">
        <f t="shared" si="0"/>
        <v>CO</v>
      </c>
      <c r="K24">
        <v>39.753430000000002</v>
      </c>
      <c r="L24" s="52">
        <v>-105.00212000000001</v>
      </c>
      <c r="M24" s="60" t="s">
        <v>155</v>
      </c>
      <c r="N24" t="s">
        <v>156</v>
      </c>
      <c r="O24" s="1">
        <v>89</v>
      </c>
      <c r="P24" t="s">
        <v>108</v>
      </c>
      <c r="Q24" s="61" t="s">
        <v>109</v>
      </c>
      <c r="Z24" s="65">
        <f t="shared" si="1"/>
        <v>0</v>
      </c>
      <c r="AA24" s="1"/>
      <c r="AB24" s="1"/>
      <c r="AC24" s="1"/>
      <c r="AD24" s="60" t="s">
        <v>157</v>
      </c>
      <c r="AE24" s="22">
        <v>47750</v>
      </c>
      <c r="AF24" s="86">
        <v>5728</v>
      </c>
      <c r="AG24" s="86"/>
      <c r="AH24" s="44">
        <f t="shared" si="2"/>
        <v>53478</v>
      </c>
      <c r="AI24" s="87">
        <v>200</v>
      </c>
      <c r="AJ24" s="87"/>
    </row>
    <row r="25" spans="1:36" ht="15" customHeight="1" x14ac:dyDescent="0.3">
      <c r="A25" s="3">
        <v>1074</v>
      </c>
      <c r="B25" t="s">
        <v>161</v>
      </c>
      <c r="E25" s="1">
        <v>2018</v>
      </c>
      <c r="G25" s="77" t="str">
        <f ca="1">IF(MasterTable7[[#This Row],[Year Completed]]&lt;=YEAR(TODAY()),"Existing TOD","Planned TOD")</f>
        <v>Existing TOD</v>
      </c>
      <c r="H25" s="76" t="s">
        <v>162</v>
      </c>
      <c r="I25" t="s">
        <v>90</v>
      </c>
      <c r="J25" t="str">
        <f t="shared" si="0"/>
        <v>CO</v>
      </c>
      <c r="K25">
        <v>39.754600000000003</v>
      </c>
      <c r="L25" s="52">
        <v>-105.00313</v>
      </c>
      <c r="M25" s="60" t="s">
        <v>155</v>
      </c>
      <c r="N25" t="s">
        <v>156</v>
      </c>
      <c r="O25" s="1">
        <v>89</v>
      </c>
      <c r="P25" t="s">
        <v>108</v>
      </c>
      <c r="Q25" s="61" t="s">
        <v>109</v>
      </c>
      <c r="Z25" s="65">
        <f t="shared" si="1"/>
        <v>0</v>
      </c>
      <c r="AA25" s="1"/>
      <c r="AB25" s="1"/>
      <c r="AC25" s="1"/>
      <c r="AD25" s="60" t="s">
        <v>157</v>
      </c>
      <c r="AE25" s="22">
        <v>421494</v>
      </c>
      <c r="AF25" s="86">
        <v>6725</v>
      </c>
      <c r="AG25" s="86"/>
      <c r="AH25" s="44">
        <f t="shared" si="2"/>
        <v>428219</v>
      </c>
      <c r="AI25" s="87"/>
      <c r="AJ25" s="87"/>
    </row>
    <row r="26" spans="1:36" ht="15" customHeight="1" x14ac:dyDescent="0.3">
      <c r="A26" s="3">
        <v>1075</v>
      </c>
      <c r="B26" t="s">
        <v>163</v>
      </c>
      <c r="E26" s="1">
        <v>2015</v>
      </c>
      <c r="G26" s="77" t="str">
        <f ca="1">IF(MasterTable7[[#This Row],[Year Completed]]&lt;=YEAR(TODAY()),"Existing TOD","Planned TOD")</f>
        <v>Existing TOD</v>
      </c>
      <c r="H26" s="4" t="s">
        <v>164</v>
      </c>
      <c r="I26" t="s">
        <v>90</v>
      </c>
      <c r="J26" t="str">
        <f t="shared" si="0"/>
        <v>CO</v>
      </c>
      <c r="K26">
        <v>39.753959999999999</v>
      </c>
      <c r="L26" s="52">
        <v>-105.00266000000001</v>
      </c>
      <c r="M26" s="60" t="s">
        <v>155</v>
      </c>
      <c r="N26" t="s">
        <v>156</v>
      </c>
      <c r="O26" s="1">
        <v>89</v>
      </c>
      <c r="P26" t="s">
        <v>108</v>
      </c>
      <c r="Q26" s="61" t="s">
        <v>109</v>
      </c>
      <c r="Z26" s="65">
        <f t="shared" si="1"/>
        <v>0</v>
      </c>
      <c r="AA26" s="1"/>
      <c r="AB26" s="1"/>
      <c r="AC26" s="1"/>
      <c r="AD26" s="54" t="s">
        <v>110</v>
      </c>
      <c r="AE26" s="22">
        <v>299127</v>
      </c>
      <c r="AF26" s="86"/>
      <c r="AG26" s="86"/>
      <c r="AH26" s="44">
        <f t="shared" si="2"/>
        <v>299127</v>
      </c>
      <c r="AI26" s="87"/>
      <c r="AJ26" s="87"/>
    </row>
    <row r="27" spans="1:36" ht="15" customHeight="1" x14ac:dyDescent="0.3">
      <c r="A27" s="3">
        <v>1076</v>
      </c>
      <c r="B27" s="76" t="s">
        <v>165</v>
      </c>
      <c r="E27" s="1">
        <v>2014</v>
      </c>
      <c r="G27" s="77" t="str">
        <f ca="1">IF(MasterTable7[[#This Row],[Year Completed]]&lt;=YEAR(TODAY()),"Existing TOD","Planned TOD")</f>
        <v>Existing TOD</v>
      </c>
      <c r="H27" s="76" t="s">
        <v>166</v>
      </c>
      <c r="I27" t="s">
        <v>90</v>
      </c>
      <c r="J27" t="str">
        <f t="shared" si="0"/>
        <v>CO</v>
      </c>
      <c r="K27">
        <v>39.75244</v>
      </c>
      <c r="L27" s="52">
        <v>-105.00111</v>
      </c>
      <c r="M27" s="60" t="s">
        <v>155</v>
      </c>
      <c r="N27" t="s">
        <v>156</v>
      </c>
      <c r="O27" s="1">
        <v>89</v>
      </c>
      <c r="P27" t="s">
        <v>108</v>
      </c>
      <c r="Q27" s="61" t="s">
        <v>109</v>
      </c>
      <c r="Z27" s="65">
        <f t="shared" si="1"/>
        <v>0</v>
      </c>
      <c r="AA27" s="1"/>
      <c r="AB27" s="1"/>
      <c r="AC27" s="1"/>
      <c r="AD27" s="60" t="s">
        <v>157</v>
      </c>
      <c r="AE27" s="22">
        <v>95434</v>
      </c>
      <c r="AF27" s="86">
        <v>17118</v>
      </c>
      <c r="AG27" s="86"/>
      <c r="AH27" s="44">
        <f t="shared" si="2"/>
        <v>112552</v>
      </c>
      <c r="AI27" s="87">
        <v>0</v>
      </c>
      <c r="AJ27" s="87"/>
    </row>
    <row r="28" spans="1:36" ht="15" customHeight="1" x14ac:dyDescent="0.3">
      <c r="A28" s="3">
        <v>1077</v>
      </c>
      <c r="B28" s="76" t="s">
        <v>167</v>
      </c>
      <c r="E28" s="1">
        <v>2014</v>
      </c>
      <c r="G28" s="77" t="str">
        <f ca="1">IF(MasterTable7[[#This Row],[Year Completed]]&lt;=YEAR(TODAY()),"Existing TOD","Planned TOD")</f>
        <v>Existing TOD</v>
      </c>
      <c r="H28" s="76" t="s">
        <v>168</v>
      </c>
      <c r="I28" t="s">
        <v>90</v>
      </c>
      <c r="J28" t="str">
        <f t="shared" si="0"/>
        <v>CO</v>
      </c>
      <c r="K28">
        <v>39.753520000000002</v>
      </c>
      <c r="L28" s="52">
        <v>-105.00158999999999</v>
      </c>
      <c r="M28" s="60" t="s">
        <v>155</v>
      </c>
      <c r="N28" t="s">
        <v>156</v>
      </c>
      <c r="O28" s="1">
        <v>89</v>
      </c>
      <c r="P28" t="s">
        <v>120</v>
      </c>
      <c r="Q28" s="60" t="s">
        <v>114</v>
      </c>
      <c r="R28" s="3" t="s">
        <v>95</v>
      </c>
      <c r="V28">
        <v>287</v>
      </c>
      <c r="Z28" s="65">
        <f t="shared" si="1"/>
        <v>287</v>
      </c>
      <c r="AA28" s="1"/>
      <c r="AB28" s="1"/>
      <c r="AC28" s="1"/>
      <c r="AD28" s="54" t="s">
        <v>121</v>
      </c>
      <c r="AF28" s="86">
        <v>6800</v>
      </c>
      <c r="AG28" s="86"/>
      <c r="AH28" s="44">
        <f t="shared" si="2"/>
        <v>6800</v>
      </c>
      <c r="AI28" s="87">
        <v>0</v>
      </c>
      <c r="AJ28" s="87"/>
    </row>
    <row r="29" spans="1:36" ht="15" customHeight="1" x14ac:dyDescent="0.3">
      <c r="A29" s="3">
        <v>1078</v>
      </c>
      <c r="B29" s="76" t="s">
        <v>169</v>
      </c>
      <c r="E29" s="1">
        <v>2014</v>
      </c>
      <c r="G29" s="77" t="str">
        <f ca="1">IF(MasterTable7[[#This Row],[Year Completed]]&lt;=YEAR(TODAY()),"Existing TOD","Planned TOD")</f>
        <v>Existing TOD</v>
      </c>
      <c r="H29" s="76" t="s">
        <v>170</v>
      </c>
      <c r="I29" t="s">
        <v>90</v>
      </c>
      <c r="J29" t="str">
        <f t="shared" si="0"/>
        <v>CO</v>
      </c>
      <c r="K29">
        <v>39.752960000000002</v>
      </c>
      <c r="L29" s="52">
        <v>-105.00024999999999</v>
      </c>
      <c r="M29" s="60" t="s">
        <v>155</v>
      </c>
      <c r="N29" t="s">
        <v>156</v>
      </c>
      <c r="O29" s="1">
        <v>89</v>
      </c>
      <c r="P29" t="s">
        <v>148</v>
      </c>
      <c r="Q29" s="61" t="s">
        <v>109</v>
      </c>
      <c r="Z29" s="65">
        <f t="shared" si="1"/>
        <v>0</v>
      </c>
      <c r="AA29" s="1"/>
      <c r="AB29" s="1"/>
      <c r="AC29" s="1"/>
      <c r="AD29" s="54" t="s">
        <v>121</v>
      </c>
      <c r="AF29" s="86">
        <v>17900</v>
      </c>
      <c r="AG29" s="86"/>
      <c r="AH29" s="44">
        <f t="shared" si="2"/>
        <v>17900</v>
      </c>
      <c r="AI29" s="87">
        <v>112</v>
      </c>
      <c r="AJ29" s="87"/>
    </row>
    <row r="30" spans="1:36" ht="15" customHeight="1" x14ac:dyDescent="0.3">
      <c r="A30" s="3">
        <v>1079</v>
      </c>
      <c r="B30" t="s">
        <v>171</v>
      </c>
      <c r="E30" s="1">
        <v>2013</v>
      </c>
      <c r="G30" s="77" t="str">
        <f ca="1">IF(MasterTable7[[#This Row],[Year Completed]]&lt;=YEAR(TODAY()),"Existing TOD","Planned TOD")</f>
        <v>Existing TOD</v>
      </c>
      <c r="H30" s="76" t="s">
        <v>172</v>
      </c>
      <c r="I30" t="s">
        <v>90</v>
      </c>
      <c r="J30" t="str">
        <f t="shared" si="0"/>
        <v>CO</v>
      </c>
      <c r="K30">
        <v>39.753720000000001</v>
      </c>
      <c r="L30" s="52">
        <v>-104.9992</v>
      </c>
      <c r="M30" s="60" t="s">
        <v>155</v>
      </c>
      <c r="N30" t="s">
        <v>156</v>
      </c>
      <c r="O30" s="1">
        <v>89</v>
      </c>
      <c r="P30" t="s">
        <v>108</v>
      </c>
      <c r="Q30" s="61" t="s">
        <v>109</v>
      </c>
      <c r="Z30" s="65">
        <f t="shared" si="1"/>
        <v>0</v>
      </c>
      <c r="AA30" s="1"/>
      <c r="AB30" s="1"/>
      <c r="AC30" s="1"/>
      <c r="AD30" s="60" t="s">
        <v>157</v>
      </c>
      <c r="AE30" s="22">
        <v>91960</v>
      </c>
      <c r="AF30" s="86">
        <v>4000</v>
      </c>
      <c r="AG30" s="86"/>
      <c r="AH30" s="44">
        <f t="shared" si="2"/>
        <v>95960</v>
      </c>
      <c r="AI30" s="87">
        <v>0</v>
      </c>
      <c r="AJ30" s="87"/>
    </row>
    <row r="31" spans="1:36" ht="15" customHeight="1" x14ac:dyDescent="0.3">
      <c r="A31" s="3">
        <v>1080</v>
      </c>
      <c r="B31" s="4" t="s">
        <v>173</v>
      </c>
      <c r="E31" s="1">
        <v>2018</v>
      </c>
      <c r="G31" s="77" t="str">
        <f ca="1">IF(MasterTable7[[#This Row],[Year Completed]]&lt;=YEAR(TODAY()),"Existing TOD","Planned TOD")</f>
        <v>Existing TOD</v>
      </c>
      <c r="H31" s="76" t="s">
        <v>174</v>
      </c>
      <c r="I31" t="s">
        <v>90</v>
      </c>
      <c r="J31" t="str">
        <f t="shared" si="0"/>
        <v>CO</v>
      </c>
      <c r="K31">
        <v>39.755369999999999</v>
      </c>
      <c r="L31" s="52">
        <v>-105.00234</v>
      </c>
      <c r="M31" s="60" t="s">
        <v>155</v>
      </c>
      <c r="N31" t="s">
        <v>156</v>
      </c>
      <c r="O31" s="1">
        <v>89</v>
      </c>
      <c r="P31" t="s">
        <v>120</v>
      </c>
      <c r="Q31" s="54" t="s">
        <v>114</v>
      </c>
      <c r="R31" s="3" t="s">
        <v>95</v>
      </c>
      <c r="V31">
        <v>508</v>
      </c>
      <c r="Z31" s="65">
        <f t="shared" si="1"/>
        <v>508</v>
      </c>
      <c r="AA31" s="1"/>
      <c r="AB31" s="1"/>
      <c r="AC31" s="1"/>
      <c r="AD31" s="54" t="s">
        <v>121</v>
      </c>
      <c r="AF31" s="86">
        <v>28307</v>
      </c>
      <c r="AG31" s="86"/>
      <c r="AH31" s="44">
        <f t="shared" si="2"/>
        <v>28307</v>
      </c>
      <c r="AI31" s="87"/>
      <c r="AJ31" s="87"/>
    </row>
    <row r="32" spans="1:36" ht="15" customHeight="1" x14ac:dyDescent="0.3">
      <c r="A32" s="3">
        <v>1081</v>
      </c>
      <c r="B32" s="4" t="s">
        <v>175</v>
      </c>
      <c r="E32" s="1">
        <v>2019</v>
      </c>
      <c r="G32" s="77" t="str">
        <f ca="1">IF(MasterTable7[[#This Row],[Year Completed]]&lt;=YEAR(TODAY()),"Existing TOD","Planned TOD")</f>
        <v>Existing TOD</v>
      </c>
      <c r="H32" s="76" t="s">
        <v>176</v>
      </c>
      <c r="I32" t="s">
        <v>90</v>
      </c>
      <c r="J32" t="str">
        <f t="shared" si="0"/>
        <v>CO</v>
      </c>
      <c r="K32">
        <v>39.754420000000003</v>
      </c>
      <c r="L32" s="52">
        <v>-105.00060000000001</v>
      </c>
      <c r="M32" s="60" t="s">
        <v>155</v>
      </c>
      <c r="N32" t="s">
        <v>156</v>
      </c>
      <c r="O32" s="1">
        <v>89</v>
      </c>
      <c r="P32" t="s">
        <v>120</v>
      </c>
      <c r="Q32" s="54" t="s">
        <v>94</v>
      </c>
      <c r="R32" s="3" t="s">
        <v>177</v>
      </c>
      <c r="U32">
        <v>33</v>
      </c>
      <c r="W32">
        <f>294+7</f>
        <v>301</v>
      </c>
      <c r="Z32" s="65">
        <f t="shared" si="1"/>
        <v>334</v>
      </c>
      <c r="AA32" s="1"/>
      <c r="AB32" s="57"/>
      <c r="AC32" s="57"/>
      <c r="AD32" s="54" t="s">
        <v>121</v>
      </c>
      <c r="AF32" s="86">
        <v>9876</v>
      </c>
      <c r="AG32" s="86"/>
      <c r="AH32" s="44">
        <f t="shared" si="2"/>
        <v>9876</v>
      </c>
      <c r="AI32" s="87"/>
      <c r="AJ32" s="87">
        <v>377</v>
      </c>
    </row>
    <row r="33" spans="1:36" ht="15" customHeight="1" x14ac:dyDescent="0.3">
      <c r="A33" s="3">
        <v>1082</v>
      </c>
      <c r="B33" s="4" t="s">
        <v>178</v>
      </c>
      <c r="E33" s="1">
        <v>2017</v>
      </c>
      <c r="G33" s="77" t="str">
        <f ca="1">IF(MasterTable7[[#This Row],[Year Completed]]&lt;=YEAR(TODAY()),"Existing TOD","Planned TOD")</f>
        <v>Existing TOD</v>
      </c>
      <c r="H33" s="76" t="s">
        <v>179</v>
      </c>
      <c r="I33" t="s">
        <v>90</v>
      </c>
      <c r="J33" t="str">
        <f t="shared" si="0"/>
        <v>CO</v>
      </c>
      <c r="K33">
        <v>39.754939999999998</v>
      </c>
      <c r="L33" s="52">
        <v>-105.00169</v>
      </c>
      <c r="M33" s="60" t="s">
        <v>155</v>
      </c>
      <c r="N33" t="s">
        <v>156</v>
      </c>
      <c r="O33" s="1">
        <v>89</v>
      </c>
      <c r="P33" t="s">
        <v>120</v>
      </c>
      <c r="Q33" s="54" t="s">
        <v>114</v>
      </c>
      <c r="R33" s="3" t="s">
        <v>95</v>
      </c>
      <c r="V33">
        <v>579</v>
      </c>
      <c r="Z33" s="65">
        <f t="shared" si="1"/>
        <v>579</v>
      </c>
      <c r="AA33" s="1"/>
      <c r="AB33" s="1"/>
      <c r="AC33" s="1"/>
      <c r="AD33" s="54" t="s">
        <v>121</v>
      </c>
      <c r="AF33" s="86">
        <v>68000</v>
      </c>
      <c r="AG33" s="86"/>
      <c r="AH33" s="44">
        <f t="shared" si="2"/>
        <v>68000</v>
      </c>
      <c r="AI33" s="87"/>
      <c r="AJ33" s="87"/>
    </row>
    <row r="34" spans="1:36" ht="15" customHeight="1" x14ac:dyDescent="0.3">
      <c r="A34" s="3">
        <v>1083</v>
      </c>
      <c r="B34" s="4" t="s">
        <v>180</v>
      </c>
      <c r="E34" s="1">
        <v>2015</v>
      </c>
      <c r="G34" s="77" t="str">
        <f ca="1">IF(MasterTable7[[#This Row],[Year Completed]]&lt;=YEAR(TODAY()),"Existing TOD","Planned TOD")</f>
        <v>Existing TOD</v>
      </c>
      <c r="H34" s="4" t="s">
        <v>181</v>
      </c>
      <c r="I34" t="s">
        <v>90</v>
      </c>
      <c r="J34" t="str">
        <f t="shared" si="0"/>
        <v>CO</v>
      </c>
      <c r="K34">
        <v>39.756749999999997</v>
      </c>
      <c r="L34" s="52">
        <v>-105.00104</v>
      </c>
      <c r="M34" s="60" t="s">
        <v>155</v>
      </c>
      <c r="N34" t="s">
        <v>156</v>
      </c>
      <c r="O34" s="1">
        <v>89</v>
      </c>
      <c r="P34" t="s">
        <v>93</v>
      </c>
      <c r="Q34" s="60" t="s">
        <v>114</v>
      </c>
      <c r="R34" s="3" t="s">
        <v>95</v>
      </c>
      <c r="V34">
        <v>281</v>
      </c>
      <c r="Z34" s="65">
        <f t="shared" si="1"/>
        <v>281</v>
      </c>
      <c r="AA34" s="1"/>
      <c r="AB34" s="1"/>
      <c r="AC34" s="1"/>
      <c r="AD34" s="60"/>
      <c r="AE34" s="43"/>
      <c r="AF34" s="17"/>
      <c r="AG34" s="86"/>
      <c r="AH34" s="44">
        <f t="shared" si="2"/>
        <v>0</v>
      </c>
      <c r="AI34" s="16"/>
      <c r="AJ34" s="16"/>
    </row>
    <row r="35" spans="1:36" ht="15" customHeight="1" x14ac:dyDescent="0.3">
      <c r="A35" s="3">
        <v>1084</v>
      </c>
      <c r="B35" t="s">
        <v>182</v>
      </c>
      <c r="E35" s="1">
        <v>2017</v>
      </c>
      <c r="G35" s="77" t="str">
        <f ca="1">IF(MasterTable7[[#This Row],[Year Completed]]&lt;=YEAR(TODAY()),"Existing TOD","Planned TOD")</f>
        <v>Existing TOD</v>
      </c>
      <c r="H35" s="76" t="s">
        <v>183</v>
      </c>
      <c r="I35" t="s">
        <v>90</v>
      </c>
      <c r="J35" t="str">
        <f t="shared" si="0"/>
        <v>CO</v>
      </c>
      <c r="K35">
        <v>39.755549999999999</v>
      </c>
      <c r="L35" s="52">
        <v>-105.00009</v>
      </c>
      <c r="M35" s="60" t="s">
        <v>155</v>
      </c>
      <c r="N35" t="s">
        <v>156</v>
      </c>
      <c r="O35" s="1">
        <v>89</v>
      </c>
      <c r="P35" t="s">
        <v>108</v>
      </c>
      <c r="Q35" s="61" t="s">
        <v>109</v>
      </c>
      <c r="Z35" s="65">
        <f t="shared" si="1"/>
        <v>0</v>
      </c>
      <c r="AA35" s="1"/>
      <c r="AB35" s="1"/>
      <c r="AC35" s="1"/>
      <c r="AD35" s="54" t="s">
        <v>110</v>
      </c>
      <c r="AE35" s="22">
        <v>112651</v>
      </c>
      <c r="AF35" s="86"/>
      <c r="AG35" s="86"/>
      <c r="AH35" s="44">
        <f t="shared" si="2"/>
        <v>112651</v>
      </c>
      <c r="AI35" s="87">
        <v>203</v>
      </c>
      <c r="AJ35" s="87"/>
    </row>
    <row r="36" spans="1:36" ht="15" customHeight="1" x14ac:dyDescent="0.3">
      <c r="A36" s="3">
        <v>1085</v>
      </c>
      <c r="B36" s="4" t="s">
        <v>184</v>
      </c>
      <c r="E36" s="1">
        <v>2017</v>
      </c>
      <c r="G36" s="77" t="str">
        <f ca="1">IF(MasterTable7[[#This Row],[Year Completed]]&lt;=YEAR(TODAY()),"Existing TOD","Planned TOD")</f>
        <v>Existing TOD</v>
      </c>
      <c r="H36" s="76" t="s">
        <v>185</v>
      </c>
      <c r="I36" t="s">
        <v>90</v>
      </c>
      <c r="J36" t="str">
        <f t="shared" si="0"/>
        <v>CO</v>
      </c>
      <c r="K36">
        <v>39.756369999999997</v>
      </c>
      <c r="L36" s="52">
        <v>-105.00003</v>
      </c>
      <c r="M36" s="60" t="s">
        <v>155</v>
      </c>
      <c r="N36" t="s">
        <v>156</v>
      </c>
      <c r="O36" s="1">
        <v>89</v>
      </c>
      <c r="P36" t="s">
        <v>93</v>
      </c>
      <c r="Q36" s="60" t="s">
        <v>94</v>
      </c>
      <c r="R36" s="55" t="s">
        <v>95</v>
      </c>
      <c r="S36" s="55"/>
      <c r="T36" s="1">
        <v>75</v>
      </c>
      <c r="V36">
        <v>32</v>
      </c>
      <c r="Z36" s="65">
        <f t="shared" si="1"/>
        <v>107</v>
      </c>
      <c r="AA36" s="1"/>
      <c r="AB36" s="1"/>
      <c r="AC36" s="1"/>
      <c r="AD36" s="60"/>
      <c r="AF36" s="86"/>
      <c r="AG36" s="86"/>
      <c r="AH36" s="44">
        <f t="shared" si="2"/>
        <v>0</v>
      </c>
      <c r="AI36" s="87"/>
      <c r="AJ36" s="87"/>
    </row>
    <row r="37" spans="1:36" ht="15" customHeight="1" x14ac:dyDescent="0.3">
      <c r="A37" s="3">
        <v>1087</v>
      </c>
      <c r="B37" s="76" t="s">
        <v>186</v>
      </c>
      <c r="E37" s="1">
        <v>2009</v>
      </c>
      <c r="G37" s="77" t="str">
        <f ca="1">IF(MasterTable7[[#This Row],[Year Completed]]&lt;=YEAR(TODAY()),"Existing TOD","Planned TOD")</f>
        <v>Existing TOD</v>
      </c>
      <c r="H37" s="76" t="s">
        <v>187</v>
      </c>
      <c r="I37" t="s">
        <v>90</v>
      </c>
      <c r="J37" t="str">
        <f t="shared" si="0"/>
        <v>CO</v>
      </c>
      <c r="K37">
        <v>39.753340000000001</v>
      </c>
      <c r="L37" s="52">
        <v>-105.00328</v>
      </c>
      <c r="M37" s="60" t="s">
        <v>155</v>
      </c>
      <c r="N37" t="s">
        <v>156</v>
      </c>
      <c r="O37" s="1">
        <v>89</v>
      </c>
      <c r="P37" t="s">
        <v>108</v>
      </c>
      <c r="Q37" s="61" t="s">
        <v>109</v>
      </c>
      <c r="Z37" s="65">
        <f t="shared" si="1"/>
        <v>0</v>
      </c>
      <c r="AA37" s="1"/>
      <c r="AB37" s="1"/>
      <c r="AC37" s="1"/>
      <c r="AD37" s="60" t="s">
        <v>157</v>
      </c>
      <c r="AE37" s="22">
        <v>385871</v>
      </c>
      <c r="AF37" s="86">
        <v>14667</v>
      </c>
      <c r="AG37" s="86"/>
      <c r="AH37" s="44">
        <f t="shared" si="2"/>
        <v>400538</v>
      </c>
      <c r="AI37" s="87">
        <v>0</v>
      </c>
      <c r="AJ37" s="87"/>
    </row>
    <row r="38" spans="1:36" ht="15" customHeight="1" x14ac:dyDescent="0.3">
      <c r="A38" s="3">
        <v>1089</v>
      </c>
      <c r="B38" s="76" t="s">
        <v>188</v>
      </c>
      <c r="E38" s="1">
        <v>2014</v>
      </c>
      <c r="G38" s="77" t="str">
        <f ca="1">IF(MasterTable7[[#This Row],[Year Completed]]&lt;=YEAR(TODAY()),"Existing TOD","Planned TOD")</f>
        <v>Existing TOD</v>
      </c>
      <c r="H38" s="76" t="s">
        <v>189</v>
      </c>
      <c r="I38" t="s">
        <v>90</v>
      </c>
      <c r="J38" t="str">
        <f t="shared" si="0"/>
        <v>CO</v>
      </c>
      <c r="K38">
        <v>39.75421</v>
      </c>
      <c r="L38" s="52">
        <v>-105.00203</v>
      </c>
      <c r="M38" s="60" t="s">
        <v>155</v>
      </c>
      <c r="N38" t="s">
        <v>156</v>
      </c>
      <c r="O38" s="1">
        <v>89</v>
      </c>
      <c r="P38" t="s">
        <v>120</v>
      </c>
      <c r="Q38" s="54" t="s">
        <v>114</v>
      </c>
      <c r="R38" s="3" t="s">
        <v>95</v>
      </c>
      <c r="V38">
        <v>219</v>
      </c>
      <c r="Z38" s="65">
        <f t="shared" si="1"/>
        <v>219</v>
      </c>
      <c r="AA38" s="1"/>
      <c r="AB38" s="1"/>
      <c r="AC38" s="1"/>
      <c r="AD38" s="54" t="s">
        <v>121</v>
      </c>
      <c r="AF38" s="86">
        <v>4001</v>
      </c>
      <c r="AG38" s="86"/>
      <c r="AH38" s="44">
        <f t="shared" si="2"/>
        <v>4001</v>
      </c>
      <c r="AI38" s="87">
        <v>0</v>
      </c>
      <c r="AJ38" s="87"/>
    </row>
    <row r="39" spans="1:36" ht="15" customHeight="1" x14ac:dyDescent="0.3">
      <c r="A39" s="3">
        <v>1091</v>
      </c>
      <c r="B39" t="s">
        <v>190</v>
      </c>
      <c r="E39" s="1">
        <v>2020</v>
      </c>
      <c r="G39" s="77" t="str">
        <f ca="1">IF(MasterTable7[[#This Row],[Year Completed]]&lt;=YEAR(TODAY()),"Existing TOD","Planned TOD")</f>
        <v>Existing TOD</v>
      </c>
      <c r="H39" s="76" t="s">
        <v>191</v>
      </c>
      <c r="I39" t="s">
        <v>90</v>
      </c>
      <c r="J39" t="str">
        <f t="shared" si="0"/>
        <v>CO</v>
      </c>
      <c r="K39">
        <v>39.756300000000003</v>
      </c>
      <c r="L39" s="52">
        <v>-104.9986</v>
      </c>
      <c r="M39" s="60" t="s">
        <v>155</v>
      </c>
      <c r="N39" t="s">
        <v>156</v>
      </c>
      <c r="O39" s="1">
        <v>89</v>
      </c>
      <c r="P39" t="s">
        <v>120</v>
      </c>
      <c r="Q39" s="60" t="s">
        <v>114</v>
      </c>
      <c r="V39">
        <v>164</v>
      </c>
      <c r="Z39" s="65">
        <f t="shared" si="1"/>
        <v>164</v>
      </c>
      <c r="AA39" s="1"/>
      <c r="AB39" s="1"/>
      <c r="AC39" s="1"/>
      <c r="AD39" s="54" t="s">
        <v>121</v>
      </c>
      <c r="AF39" s="86">
        <v>2918</v>
      </c>
      <c r="AG39" s="86"/>
      <c r="AH39" s="44">
        <f t="shared" si="2"/>
        <v>2918</v>
      </c>
      <c r="AI39" s="87"/>
      <c r="AJ39" s="87"/>
    </row>
    <row r="40" spans="1:36" ht="15" customHeight="1" x14ac:dyDescent="0.3">
      <c r="A40" s="3">
        <v>1093</v>
      </c>
      <c r="B40" t="s">
        <v>192</v>
      </c>
      <c r="E40" s="1">
        <v>2019</v>
      </c>
      <c r="G40" s="77" t="str">
        <f ca="1">IF(MasterTable7[[#This Row],[Year Completed]]&lt;=YEAR(TODAY()),"Existing TOD","Planned TOD")</f>
        <v>Existing TOD</v>
      </c>
      <c r="H40" s="76" t="s">
        <v>193</v>
      </c>
      <c r="I40" t="s">
        <v>90</v>
      </c>
      <c r="J40" t="str">
        <f t="shared" si="0"/>
        <v>CO</v>
      </c>
      <c r="K40">
        <v>39.7577</v>
      </c>
      <c r="L40" s="52">
        <v>-104.99901</v>
      </c>
      <c r="M40" s="60" t="s">
        <v>155</v>
      </c>
      <c r="N40" t="s">
        <v>156</v>
      </c>
      <c r="O40" s="1">
        <v>89</v>
      </c>
      <c r="P40" t="s">
        <v>148</v>
      </c>
      <c r="Q40" s="61" t="s">
        <v>109</v>
      </c>
      <c r="Z40" s="65">
        <f t="shared" si="1"/>
        <v>0</v>
      </c>
      <c r="AA40" s="1"/>
      <c r="AB40" s="1"/>
      <c r="AC40" s="1"/>
      <c r="AD40" s="60"/>
      <c r="AF40" s="86"/>
      <c r="AG40" s="86"/>
      <c r="AH40" s="44">
        <f t="shared" si="2"/>
        <v>0</v>
      </c>
      <c r="AI40" s="87">
        <v>233</v>
      </c>
      <c r="AJ40" s="87"/>
    </row>
    <row r="41" spans="1:36" ht="15" customHeight="1" x14ac:dyDescent="0.3">
      <c r="A41" s="3">
        <v>1094</v>
      </c>
      <c r="B41" s="4" t="s">
        <v>194</v>
      </c>
      <c r="E41" s="1">
        <v>2015</v>
      </c>
      <c r="G41" s="77" t="str">
        <f ca="1">IF(MasterTable7[[#This Row],[Year Completed]]&lt;=YEAR(TODAY()),"Existing TOD","Planned TOD")</f>
        <v>Existing TOD</v>
      </c>
      <c r="H41" s="76" t="s">
        <v>195</v>
      </c>
      <c r="I41" t="s">
        <v>90</v>
      </c>
      <c r="J41" t="str">
        <f t="shared" si="0"/>
        <v>CO</v>
      </c>
      <c r="K41">
        <v>39.756680000000003</v>
      </c>
      <c r="L41" s="52">
        <v>-104.99916</v>
      </c>
      <c r="M41" s="60" t="s">
        <v>155</v>
      </c>
      <c r="N41" t="s">
        <v>156</v>
      </c>
      <c r="O41" s="1">
        <v>89</v>
      </c>
      <c r="P41" t="s">
        <v>120</v>
      </c>
      <c r="Q41" s="54" t="s">
        <v>114</v>
      </c>
      <c r="R41" s="3" t="s">
        <v>95</v>
      </c>
      <c r="V41">
        <v>313</v>
      </c>
      <c r="Z41" s="65">
        <f t="shared" si="1"/>
        <v>313</v>
      </c>
      <c r="AA41" s="1"/>
      <c r="AB41" s="1"/>
      <c r="AC41" s="1"/>
      <c r="AD41" s="54" t="s">
        <v>121</v>
      </c>
      <c r="AF41" s="86">
        <v>57679</v>
      </c>
      <c r="AG41" s="86"/>
      <c r="AH41" s="44">
        <f t="shared" si="2"/>
        <v>57679</v>
      </c>
      <c r="AI41" s="87"/>
      <c r="AJ41" s="87"/>
    </row>
    <row r="42" spans="1:36" ht="15" customHeight="1" x14ac:dyDescent="0.3">
      <c r="A42" s="3">
        <v>1095</v>
      </c>
      <c r="B42" t="s">
        <v>196</v>
      </c>
      <c r="E42" s="1">
        <v>2012</v>
      </c>
      <c r="G42" s="77" t="str">
        <f ca="1">IF(MasterTable7[[#This Row],[Year Completed]]&lt;=YEAR(TODAY()),"Existing TOD","Planned TOD")</f>
        <v>Existing TOD</v>
      </c>
      <c r="H42" s="76" t="s">
        <v>197</v>
      </c>
      <c r="I42" t="s">
        <v>90</v>
      </c>
      <c r="J42" t="str">
        <f t="shared" si="0"/>
        <v>CO</v>
      </c>
      <c r="K42">
        <v>39.753500000000003</v>
      </c>
      <c r="L42" s="52">
        <v>-105.00414000000001</v>
      </c>
      <c r="M42" s="60" t="s">
        <v>155</v>
      </c>
      <c r="N42" t="s">
        <v>156</v>
      </c>
      <c r="O42" s="1">
        <v>89</v>
      </c>
      <c r="P42" t="s">
        <v>108</v>
      </c>
      <c r="Q42" s="61" t="s">
        <v>109</v>
      </c>
      <c r="Z42" s="65">
        <f t="shared" si="1"/>
        <v>0</v>
      </c>
      <c r="AA42" s="1"/>
      <c r="AB42" s="1"/>
      <c r="AC42" s="1"/>
      <c r="AD42" s="54" t="s">
        <v>110</v>
      </c>
      <c r="AE42" s="22">
        <v>217950</v>
      </c>
      <c r="AF42" s="86"/>
      <c r="AG42" s="86"/>
      <c r="AH42" s="44">
        <f t="shared" si="2"/>
        <v>217950</v>
      </c>
      <c r="AI42" s="87">
        <v>0</v>
      </c>
      <c r="AJ42" s="87"/>
    </row>
    <row r="43" spans="1:36" ht="15" customHeight="1" x14ac:dyDescent="0.3">
      <c r="A43" s="3">
        <v>1150</v>
      </c>
      <c r="B43" s="76" t="s">
        <v>226</v>
      </c>
      <c r="E43" s="59">
        <v>2009</v>
      </c>
      <c r="F43" s="59"/>
      <c r="G43" s="77" t="str">
        <f ca="1">IF(MasterTable7[[#This Row],[Year Completed]]&lt;=YEAR(TODAY()),"Existing TOD","Planned TOD")</f>
        <v>Existing TOD</v>
      </c>
      <c r="H43" s="76" t="s">
        <v>227</v>
      </c>
      <c r="I43" t="s">
        <v>90</v>
      </c>
      <c r="J43" t="str">
        <f t="shared" si="0"/>
        <v>CO</v>
      </c>
      <c r="K43">
        <v>39.765729999999998</v>
      </c>
      <c r="L43" s="52">
        <v>-104.97735</v>
      </c>
      <c r="M43" s="53" t="s">
        <v>200</v>
      </c>
      <c r="N43" s="3" t="s">
        <v>201</v>
      </c>
      <c r="O43" s="1">
        <v>236</v>
      </c>
      <c r="P43" t="s">
        <v>108</v>
      </c>
      <c r="Q43" s="61" t="s">
        <v>109</v>
      </c>
      <c r="R43" s="55"/>
      <c r="S43" s="55"/>
      <c r="Z43" s="56">
        <f t="shared" si="1"/>
        <v>0</v>
      </c>
      <c r="AA43" s="1"/>
      <c r="AB43" s="1"/>
      <c r="AC43" s="1"/>
      <c r="AD43" s="54" t="s">
        <v>110</v>
      </c>
      <c r="AE43" s="83">
        <v>20000</v>
      </c>
      <c r="AF43" s="88"/>
      <c r="AG43" s="88"/>
      <c r="AH43" s="44">
        <f t="shared" si="2"/>
        <v>20000</v>
      </c>
      <c r="AI43" s="89">
        <v>0</v>
      </c>
      <c r="AJ43" s="89"/>
    </row>
    <row r="44" spans="1:36" ht="15" customHeight="1" x14ac:dyDescent="0.3">
      <c r="A44" s="3">
        <v>1142</v>
      </c>
      <c r="B44" s="76" t="s">
        <v>212</v>
      </c>
      <c r="E44" s="10">
        <v>2015</v>
      </c>
      <c r="F44" s="10"/>
      <c r="G44" s="77" t="str">
        <f ca="1">IF(MasterTable7[[#This Row],[Year Completed]]&lt;=YEAR(TODAY()),"Existing TOD","Planned TOD")</f>
        <v>Existing TOD</v>
      </c>
      <c r="H44" s="76" t="s">
        <v>213</v>
      </c>
      <c r="I44" t="s">
        <v>90</v>
      </c>
      <c r="J44" t="str">
        <f t="shared" si="0"/>
        <v>CO</v>
      </c>
      <c r="K44">
        <v>39.766460000000002</v>
      </c>
      <c r="L44" s="52">
        <v>-104.9756</v>
      </c>
      <c r="M44" s="53" t="s">
        <v>200</v>
      </c>
      <c r="N44" s="3" t="s">
        <v>201</v>
      </c>
      <c r="O44" s="1">
        <v>236</v>
      </c>
      <c r="P44" t="s">
        <v>93</v>
      </c>
      <c r="Q44" s="54" t="s">
        <v>114</v>
      </c>
      <c r="R44" s="3" t="s">
        <v>132</v>
      </c>
      <c r="S44" s="55" t="s">
        <v>133</v>
      </c>
      <c r="V44">
        <v>0</v>
      </c>
      <c r="W44">
        <v>28</v>
      </c>
      <c r="Z44" s="56">
        <f t="shared" si="1"/>
        <v>28</v>
      </c>
      <c r="AA44" s="1"/>
      <c r="AB44" s="1"/>
      <c r="AC44" s="1"/>
      <c r="AD44" s="54"/>
      <c r="AE44" s="80" t="s">
        <v>105</v>
      </c>
      <c r="AF44" s="81" t="s">
        <v>105</v>
      </c>
      <c r="AG44" s="81" t="s">
        <v>105</v>
      </c>
      <c r="AH44" s="44">
        <f t="shared" si="2"/>
        <v>0</v>
      </c>
      <c r="AI44" s="81" t="s">
        <v>105</v>
      </c>
      <c r="AJ44" s="81"/>
    </row>
    <row r="45" spans="1:36" ht="15" customHeight="1" x14ac:dyDescent="0.3">
      <c r="A45" s="3">
        <v>1138</v>
      </c>
      <c r="B45" s="2" t="s">
        <v>202</v>
      </c>
      <c r="C45" s="2"/>
      <c r="D45" s="2"/>
      <c r="E45" s="59">
        <v>2016</v>
      </c>
      <c r="F45" s="59"/>
      <c r="G45" s="77" t="str">
        <f ca="1">IF(MasterTable7[[#This Row],[Year Completed]]&lt;=YEAR(TODAY()),"Existing TOD","Planned TOD")</f>
        <v>Existing TOD</v>
      </c>
      <c r="H45" s="5" t="s">
        <v>203</v>
      </c>
      <c r="I45" s="3" t="s">
        <v>90</v>
      </c>
      <c r="J45" t="str">
        <f t="shared" si="0"/>
        <v>CO</v>
      </c>
      <c r="K45">
        <v>39.766559999999998</v>
      </c>
      <c r="L45" s="52">
        <v>-104.97447</v>
      </c>
      <c r="M45" s="53" t="s">
        <v>200</v>
      </c>
      <c r="N45" s="3" t="s">
        <v>201</v>
      </c>
      <c r="O45" s="1">
        <v>236</v>
      </c>
      <c r="P45" t="s">
        <v>120</v>
      </c>
      <c r="Q45" s="54" t="s">
        <v>114</v>
      </c>
      <c r="R45" s="55" t="s">
        <v>95</v>
      </c>
      <c r="S45" s="55"/>
      <c r="V45">
        <v>66</v>
      </c>
      <c r="Z45" s="56">
        <f t="shared" si="1"/>
        <v>66</v>
      </c>
      <c r="AA45" s="1"/>
      <c r="AB45" s="1"/>
      <c r="AC45" s="1"/>
      <c r="AD45" s="54" t="s">
        <v>121</v>
      </c>
      <c r="AE45" s="80" t="s">
        <v>105</v>
      </c>
      <c r="AF45" s="88">
        <v>10000</v>
      </c>
      <c r="AG45" s="81" t="s">
        <v>105</v>
      </c>
      <c r="AH45" s="44">
        <f t="shared" si="2"/>
        <v>10000</v>
      </c>
      <c r="AI45" s="81" t="s">
        <v>105</v>
      </c>
      <c r="AJ45" s="81"/>
    </row>
    <row r="46" spans="1:36" ht="15" customHeight="1" x14ac:dyDescent="0.3">
      <c r="A46" s="3">
        <v>1140</v>
      </c>
      <c r="B46" t="s">
        <v>206</v>
      </c>
      <c r="E46" s="82" t="s">
        <v>140</v>
      </c>
      <c r="F46" s="82"/>
      <c r="G46" s="77" t="str">
        <f ca="1">IF(MasterTable7[[#This Row],[Year Completed]]&lt;=YEAR(TODAY()),"Existing TOD","Planned TOD")</f>
        <v>Planned TOD</v>
      </c>
      <c r="H46" s="90" t="s">
        <v>207</v>
      </c>
      <c r="I46" t="s">
        <v>90</v>
      </c>
      <c r="J46" t="str">
        <f t="shared" si="0"/>
        <v>CO</v>
      </c>
      <c r="K46">
        <v>39.778351999999998</v>
      </c>
      <c r="L46" s="52">
        <v>-104.995361</v>
      </c>
      <c r="M46" s="53" t="s">
        <v>208</v>
      </c>
      <c r="N46" s="3" t="s">
        <v>209</v>
      </c>
      <c r="O46" s="1">
        <v>227</v>
      </c>
      <c r="P46" t="s">
        <v>120</v>
      </c>
      <c r="Q46" s="61" t="s">
        <v>140</v>
      </c>
      <c r="R46" s="62" t="s">
        <v>105</v>
      </c>
      <c r="S46" s="62"/>
      <c r="Z46" s="56">
        <f t="shared" si="1"/>
        <v>0</v>
      </c>
      <c r="AA46" s="1"/>
      <c r="AB46" s="1"/>
      <c r="AC46" s="1"/>
      <c r="AD46" s="54"/>
      <c r="AE46" s="83"/>
      <c r="AF46" s="88"/>
      <c r="AG46" s="81" t="s">
        <v>105</v>
      </c>
      <c r="AH46" s="44">
        <f t="shared" si="2"/>
        <v>0</v>
      </c>
      <c r="AI46" s="88"/>
      <c r="AJ46" s="88"/>
    </row>
    <row r="47" spans="1:36" ht="15" customHeight="1" x14ac:dyDescent="0.3">
      <c r="A47" s="3">
        <v>1139</v>
      </c>
      <c r="B47" t="s">
        <v>204</v>
      </c>
      <c r="E47" s="10">
        <v>2016</v>
      </c>
      <c r="F47" s="10"/>
      <c r="G47" s="77" t="str">
        <f ca="1">IF(MasterTable7[[#This Row],[Year Completed]]&lt;=YEAR(TODAY()),"Existing TOD","Planned TOD")</f>
        <v>Existing TOD</v>
      </c>
      <c r="H47" s="76" t="s">
        <v>205</v>
      </c>
      <c r="I47" t="s">
        <v>90</v>
      </c>
      <c r="J47" t="str">
        <f t="shared" si="0"/>
        <v>CO</v>
      </c>
      <c r="K47">
        <v>39.77028</v>
      </c>
      <c r="L47" s="52">
        <v>-104.97951</v>
      </c>
      <c r="M47" s="53" t="s">
        <v>200</v>
      </c>
      <c r="N47" s="3" t="s">
        <v>201</v>
      </c>
      <c r="O47" s="1">
        <v>236</v>
      </c>
      <c r="P47" t="s">
        <v>108</v>
      </c>
      <c r="Q47" s="61" t="s">
        <v>109</v>
      </c>
      <c r="R47" s="62" t="s">
        <v>105</v>
      </c>
      <c r="S47" s="62"/>
      <c r="Z47" s="56">
        <f t="shared" si="1"/>
        <v>0</v>
      </c>
      <c r="AA47" s="1"/>
      <c r="AB47" s="1"/>
      <c r="AC47" s="1"/>
      <c r="AD47" s="54" t="s">
        <v>121</v>
      </c>
      <c r="AE47" s="80" t="s">
        <v>105</v>
      </c>
      <c r="AF47" s="88">
        <v>65000</v>
      </c>
      <c r="AG47" s="81" t="s">
        <v>105</v>
      </c>
      <c r="AH47" s="44">
        <f t="shared" si="2"/>
        <v>65000</v>
      </c>
      <c r="AI47" s="81" t="s">
        <v>105</v>
      </c>
      <c r="AJ47" s="81"/>
    </row>
    <row r="48" spans="1:36" ht="15" customHeight="1" x14ac:dyDescent="0.3">
      <c r="A48" s="3">
        <v>1137</v>
      </c>
      <c r="B48" s="2" t="s">
        <v>198</v>
      </c>
      <c r="C48" s="2"/>
      <c r="D48" s="2"/>
      <c r="E48" s="59">
        <v>2017</v>
      </c>
      <c r="F48" s="59"/>
      <c r="G48" s="77" t="str">
        <f ca="1">IF(MasterTable7[[#This Row],[Year Completed]]&lt;=YEAR(TODAY()),"Existing TOD","Planned TOD")</f>
        <v>Existing TOD</v>
      </c>
      <c r="H48" s="2" t="s">
        <v>199</v>
      </c>
      <c r="I48" s="3" t="s">
        <v>90</v>
      </c>
      <c r="J48" t="str">
        <f t="shared" si="0"/>
        <v>CO</v>
      </c>
      <c r="K48">
        <v>39.765149999999998</v>
      </c>
      <c r="L48" s="52">
        <v>-104.97986</v>
      </c>
      <c r="M48" s="53" t="s">
        <v>200</v>
      </c>
      <c r="N48" s="3" t="s">
        <v>201</v>
      </c>
      <c r="O48" s="1">
        <v>236</v>
      </c>
      <c r="P48" s="6" t="s">
        <v>93</v>
      </c>
      <c r="Q48" s="60" t="s">
        <v>114</v>
      </c>
      <c r="R48" s="55" t="s">
        <v>132</v>
      </c>
      <c r="S48" s="55"/>
      <c r="T48" s="1"/>
      <c r="U48" s="1"/>
      <c r="V48">
        <v>0</v>
      </c>
      <c r="W48">
        <v>24</v>
      </c>
      <c r="X48" s="1"/>
      <c r="Y48" s="1"/>
      <c r="Z48" s="56">
        <f t="shared" si="1"/>
        <v>24</v>
      </c>
      <c r="AA48" s="1"/>
      <c r="AB48" s="1"/>
      <c r="AC48" s="1"/>
      <c r="AD48" s="66"/>
      <c r="AE48" s="21"/>
      <c r="AF48" s="12"/>
      <c r="AG48" s="12"/>
      <c r="AH48" s="44">
        <f t="shared" si="2"/>
        <v>0</v>
      </c>
      <c r="AI48" s="15"/>
      <c r="AJ48" s="15"/>
    </row>
    <row r="49" spans="1:36" ht="15" customHeight="1" x14ac:dyDescent="0.3">
      <c r="A49" s="3">
        <v>1143</v>
      </c>
      <c r="B49" s="76" t="s">
        <v>214</v>
      </c>
      <c r="E49" s="82">
        <v>2018</v>
      </c>
      <c r="F49" s="82"/>
      <c r="G49" s="77" t="str">
        <f ca="1">IF(MasterTable7[[#This Row],[Year Completed]]&lt;=YEAR(TODAY()),"Existing TOD","Planned TOD")</f>
        <v>Existing TOD</v>
      </c>
      <c r="H49" s="76" t="s">
        <v>215</v>
      </c>
      <c r="I49" t="s">
        <v>90</v>
      </c>
      <c r="J49" t="str">
        <f t="shared" si="0"/>
        <v>CO</v>
      </c>
      <c r="K49">
        <v>39.769599999999997</v>
      </c>
      <c r="L49" s="52">
        <v>-104.97662</v>
      </c>
      <c r="M49" s="53" t="s">
        <v>200</v>
      </c>
      <c r="N49" s="3" t="s">
        <v>201</v>
      </c>
      <c r="O49" s="1">
        <v>236</v>
      </c>
      <c r="P49" t="s">
        <v>108</v>
      </c>
      <c r="Q49" s="61" t="s">
        <v>109</v>
      </c>
      <c r="R49" s="62" t="s">
        <v>105</v>
      </c>
      <c r="S49" s="62"/>
      <c r="Z49" s="56">
        <f t="shared" si="1"/>
        <v>0</v>
      </c>
      <c r="AA49" s="1"/>
      <c r="AB49" s="1"/>
      <c r="AC49" s="1"/>
      <c r="AD49" s="54" t="s">
        <v>110</v>
      </c>
      <c r="AE49" s="83">
        <v>100000</v>
      </c>
      <c r="AF49" s="81" t="s">
        <v>105</v>
      </c>
      <c r="AG49" s="81" t="s">
        <v>105</v>
      </c>
      <c r="AH49" s="44">
        <f t="shared" si="2"/>
        <v>100000</v>
      </c>
      <c r="AI49" s="81" t="s">
        <v>105</v>
      </c>
      <c r="AJ49" s="81"/>
    </row>
    <row r="50" spans="1:36" ht="15" customHeight="1" x14ac:dyDescent="0.3">
      <c r="A50" s="3">
        <v>1144</v>
      </c>
      <c r="B50" t="s">
        <v>216</v>
      </c>
      <c r="E50" s="10">
        <v>2018</v>
      </c>
      <c r="F50" s="10"/>
      <c r="G50" s="77" t="str">
        <f ca="1">IF(MasterTable7[[#This Row],[Year Completed]]&lt;=YEAR(TODAY()),"Existing TOD","Planned TOD")</f>
        <v>Existing TOD</v>
      </c>
      <c r="H50" s="76" t="s">
        <v>217</v>
      </c>
      <c r="I50" t="s">
        <v>90</v>
      </c>
      <c r="J50" t="str">
        <f t="shared" si="0"/>
        <v>CO</v>
      </c>
      <c r="K50">
        <v>39.77073</v>
      </c>
      <c r="L50" s="52">
        <v>-104.97881</v>
      </c>
      <c r="M50" s="53" t="s">
        <v>200</v>
      </c>
      <c r="N50" s="3" t="s">
        <v>201</v>
      </c>
      <c r="O50" s="1">
        <v>236</v>
      </c>
      <c r="P50" t="s">
        <v>108</v>
      </c>
      <c r="Q50" s="61" t="s">
        <v>109</v>
      </c>
      <c r="R50" s="62" t="s">
        <v>105</v>
      </c>
      <c r="S50" s="62"/>
      <c r="Z50" s="56">
        <f t="shared" si="1"/>
        <v>0</v>
      </c>
      <c r="AA50" s="1"/>
      <c r="AB50" s="1"/>
      <c r="AC50" s="1"/>
      <c r="AD50" s="54" t="s">
        <v>110</v>
      </c>
      <c r="AE50" s="83">
        <v>180000</v>
      </c>
      <c r="AF50" s="81" t="s">
        <v>105</v>
      </c>
      <c r="AG50" s="81" t="s">
        <v>105</v>
      </c>
      <c r="AH50" s="44">
        <f t="shared" si="2"/>
        <v>180000</v>
      </c>
      <c r="AI50" s="81" t="s">
        <v>105</v>
      </c>
      <c r="AJ50" s="81"/>
    </row>
    <row r="51" spans="1:36" ht="15" customHeight="1" x14ac:dyDescent="0.3">
      <c r="A51" s="3">
        <v>1148</v>
      </c>
      <c r="B51" s="76" t="s">
        <v>224</v>
      </c>
      <c r="E51" s="82">
        <v>2018</v>
      </c>
      <c r="F51" s="82"/>
      <c r="G51" s="77" t="str">
        <f ca="1">IF(MasterTable7[[#This Row],[Year Completed]]&lt;=YEAR(TODAY()),"Existing TOD","Planned TOD")</f>
        <v>Existing TOD</v>
      </c>
      <c r="H51" s="76" t="s">
        <v>225</v>
      </c>
      <c r="I51" t="s">
        <v>90</v>
      </c>
      <c r="J51" t="str">
        <f t="shared" si="0"/>
        <v>CO</v>
      </c>
      <c r="K51">
        <v>39.771070000000002</v>
      </c>
      <c r="L51" s="52">
        <v>-104.97674000000001</v>
      </c>
      <c r="M51" s="53" t="s">
        <v>200</v>
      </c>
      <c r="N51" s="3" t="s">
        <v>201</v>
      </c>
      <c r="O51" s="1">
        <v>236</v>
      </c>
      <c r="P51" t="s">
        <v>93</v>
      </c>
      <c r="Q51" s="54" t="s">
        <v>114</v>
      </c>
      <c r="R51" s="55" t="s">
        <v>95</v>
      </c>
      <c r="S51" s="55"/>
      <c r="V51">
        <v>84</v>
      </c>
      <c r="Z51" s="56">
        <f t="shared" si="1"/>
        <v>84</v>
      </c>
      <c r="AA51" s="1"/>
      <c r="AB51" s="1"/>
      <c r="AC51" s="1"/>
      <c r="AD51" s="54"/>
      <c r="AE51" s="80" t="s">
        <v>105</v>
      </c>
      <c r="AF51" s="81" t="s">
        <v>105</v>
      </c>
      <c r="AG51" s="81" t="s">
        <v>105</v>
      </c>
      <c r="AH51" s="44">
        <f t="shared" si="2"/>
        <v>0</v>
      </c>
      <c r="AI51" s="81" t="s">
        <v>105</v>
      </c>
      <c r="AJ51" s="81"/>
    </row>
    <row r="52" spans="1:36" ht="15" customHeight="1" x14ac:dyDescent="0.3">
      <c r="A52" s="3">
        <v>1145</v>
      </c>
      <c r="B52" s="76" t="s">
        <v>218</v>
      </c>
      <c r="E52" s="7">
        <v>2019</v>
      </c>
      <c r="F52" s="7"/>
      <c r="G52" s="77" t="str">
        <f ca="1">IF(MasterTable7[[#This Row],[Year Completed]]&lt;=YEAR(TODAY()),"Existing TOD","Planned TOD")</f>
        <v>Existing TOD</v>
      </c>
      <c r="H52" s="76" t="s">
        <v>219</v>
      </c>
      <c r="I52" t="s">
        <v>90</v>
      </c>
      <c r="J52" t="str">
        <f t="shared" si="0"/>
        <v>CO</v>
      </c>
      <c r="K52">
        <v>39.769190000000002</v>
      </c>
      <c r="L52" s="52">
        <v>-104.97378999999999</v>
      </c>
      <c r="M52" s="53" t="s">
        <v>200</v>
      </c>
      <c r="N52" s="3" t="s">
        <v>201</v>
      </c>
      <c r="O52" s="1">
        <v>236</v>
      </c>
      <c r="P52" t="s">
        <v>108</v>
      </c>
      <c r="Q52" s="61" t="s">
        <v>109</v>
      </c>
      <c r="R52" s="62" t="s">
        <v>105</v>
      </c>
      <c r="S52" s="62"/>
      <c r="Z52" s="56">
        <f t="shared" si="1"/>
        <v>0</v>
      </c>
      <c r="AA52" s="1"/>
      <c r="AB52" s="1"/>
      <c r="AC52" s="1"/>
      <c r="AD52" s="60" t="s">
        <v>157</v>
      </c>
      <c r="AE52" s="83">
        <v>225000</v>
      </c>
      <c r="AF52" s="88">
        <v>25000</v>
      </c>
      <c r="AG52" s="81" t="s">
        <v>105</v>
      </c>
      <c r="AH52" s="44">
        <f t="shared" si="2"/>
        <v>250000</v>
      </c>
      <c r="AI52" s="88"/>
      <c r="AJ52" s="88"/>
    </row>
    <row r="53" spans="1:36" ht="15" customHeight="1" x14ac:dyDescent="0.3">
      <c r="A53" s="3">
        <v>1555</v>
      </c>
      <c r="B53" t="s">
        <v>745</v>
      </c>
      <c r="E53" s="1">
        <v>2019</v>
      </c>
      <c r="G53" s="77" t="str">
        <f ca="1">IF(MasterTable7[[#This Row],[Year Completed]]&lt;=YEAR(TODAY()),"Existing TOD","Planned TOD")</f>
        <v>Existing TOD</v>
      </c>
      <c r="H53" s="76" t="s">
        <v>746</v>
      </c>
      <c r="I53" t="s">
        <v>90</v>
      </c>
      <c r="J53" t="str">
        <f t="shared" si="0"/>
        <v>CO</v>
      </c>
      <c r="K53">
        <v>39.776269999999997</v>
      </c>
      <c r="L53">
        <v>-104.96914200000001</v>
      </c>
      <c r="M53" s="53" t="s">
        <v>200</v>
      </c>
      <c r="N53" s="3" t="s">
        <v>201</v>
      </c>
      <c r="O53" s="1">
        <v>236</v>
      </c>
      <c r="P53" t="s">
        <v>108</v>
      </c>
      <c r="Q53" s="61" t="s">
        <v>109</v>
      </c>
      <c r="Z53" s="56">
        <f t="shared" si="1"/>
        <v>0</v>
      </c>
      <c r="AA53" s="1"/>
      <c r="AB53" s="1"/>
      <c r="AC53" s="1"/>
      <c r="AD53" s="60"/>
      <c r="AF53" s="86"/>
      <c r="AG53" s="86">
        <v>64000</v>
      </c>
      <c r="AH53" s="44">
        <f t="shared" si="2"/>
        <v>64000</v>
      </c>
      <c r="AI53" s="87"/>
      <c r="AJ53" s="87"/>
    </row>
    <row r="54" spans="1:36" ht="15" customHeight="1" x14ac:dyDescent="0.3">
      <c r="A54" s="3">
        <v>1565</v>
      </c>
      <c r="B54" t="s">
        <v>764</v>
      </c>
      <c r="E54" s="1">
        <v>2019</v>
      </c>
      <c r="G54" s="77" t="str">
        <f ca="1">IF(MasterTable7[[#This Row],[Year Completed]]&lt;=YEAR(TODAY()),"Existing TOD","Planned TOD")</f>
        <v>Existing TOD</v>
      </c>
      <c r="H54" t="s">
        <v>765</v>
      </c>
      <c r="I54" t="s">
        <v>90</v>
      </c>
      <c r="J54" t="str">
        <f t="shared" si="0"/>
        <v>CO</v>
      </c>
      <c r="K54">
        <v>39.775759998045203</v>
      </c>
      <c r="L54">
        <v>-104.97004010125799</v>
      </c>
      <c r="M54" s="53" t="s">
        <v>200</v>
      </c>
      <c r="N54" s="3" t="s">
        <v>201</v>
      </c>
      <c r="O54" s="1">
        <v>236</v>
      </c>
      <c r="P54" t="s">
        <v>108</v>
      </c>
      <c r="Q54" s="61" t="s">
        <v>109</v>
      </c>
      <c r="Z54" s="56">
        <f t="shared" si="1"/>
        <v>0</v>
      </c>
      <c r="AA54" s="1"/>
      <c r="AB54" s="1"/>
      <c r="AC54" s="1"/>
      <c r="AD54" s="54" t="s">
        <v>110</v>
      </c>
      <c r="AE54" s="22">
        <v>90000</v>
      </c>
      <c r="AF54" s="86"/>
      <c r="AG54" s="86"/>
      <c r="AH54" s="44">
        <f t="shared" si="2"/>
        <v>90000</v>
      </c>
      <c r="AI54" s="87"/>
      <c r="AJ54" s="87"/>
    </row>
    <row r="55" spans="1:36" ht="15" customHeight="1" x14ac:dyDescent="0.3">
      <c r="A55" s="3">
        <v>1141</v>
      </c>
      <c r="B55" s="2" t="s">
        <v>210</v>
      </c>
      <c r="C55" s="2"/>
      <c r="D55" s="2"/>
      <c r="E55" s="10">
        <v>2020</v>
      </c>
      <c r="F55" s="10"/>
      <c r="G55" s="77" t="str">
        <f ca="1">IF(MasterTable7[[#This Row],[Year Completed]]&lt;=YEAR(TODAY()),"Existing TOD","Planned TOD")</f>
        <v>Existing TOD</v>
      </c>
      <c r="H55" s="2" t="s">
        <v>211</v>
      </c>
      <c r="I55" s="3" t="s">
        <v>90</v>
      </c>
      <c r="J55" t="str">
        <f t="shared" si="0"/>
        <v>CO</v>
      </c>
      <c r="K55">
        <v>39.764800000000001</v>
      </c>
      <c r="L55" s="52">
        <v>-104.97845</v>
      </c>
      <c r="M55" s="53" t="s">
        <v>200</v>
      </c>
      <c r="N55" s="3" t="s">
        <v>201</v>
      </c>
      <c r="O55" s="1">
        <v>236</v>
      </c>
      <c r="P55" t="s">
        <v>120</v>
      </c>
      <c r="Q55" s="54" t="s">
        <v>114</v>
      </c>
      <c r="R55" s="55" t="s">
        <v>95</v>
      </c>
      <c r="S55" s="55"/>
      <c r="V55">
        <v>233</v>
      </c>
      <c r="Z55" s="56">
        <f t="shared" si="1"/>
        <v>233</v>
      </c>
      <c r="AA55" s="1"/>
      <c r="AB55" s="1"/>
      <c r="AC55" s="1"/>
      <c r="AD55" s="54" t="s">
        <v>121</v>
      </c>
      <c r="AE55" s="20" t="s">
        <v>105</v>
      </c>
      <c r="AF55" s="12">
        <v>3500</v>
      </c>
      <c r="AG55" s="11" t="s">
        <v>105</v>
      </c>
      <c r="AH55" s="44">
        <f t="shared" si="2"/>
        <v>3500</v>
      </c>
      <c r="AI55" s="11" t="s">
        <v>105</v>
      </c>
      <c r="AJ55" s="11"/>
    </row>
    <row r="56" spans="1:36" ht="15" customHeight="1" x14ac:dyDescent="0.3">
      <c r="A56" s="3">
        <v>1153</v>
      </c>
      <c r="B56" s="2" t="s">
        <v>228</v>
      </c>
      <c r="C56" s="2"/>
      <c r="D56" s="2"/>
      <c r="E56" s="59">
        <v>2016</v>
      </c>
      <c r="F56" s="59"/>
      <c r="G56" s="77" t="str">
        <f ca="1">IF(MasterTable7[[#This Row],[Year Completed]]&lt;=YEAR(TODAY()),"Existing TOD","Planned TOD")</f>
        <v>Existing TOD</v>
      </c>
      <c r="H56" s="2" t="s">
        <v>229</v>
      </c>
      <c r="I56" s="3" t="s">
        <v>90</v>
      </c>
      <c r="J56" t="str">
        <f t="shared" si="0"/>
        <v>CO</v>
      </c>
      <c r="K56">
        <v>39.772469999999998</v>
      </c>
      <c r="L56" s="52">
        <v>-104.94117</v>
      </c>
      <c r="M56" s="53" t="s">
        <v>200</v>
      </c>
      <c r="N56" t="s">
        <v>230</v>
      </c>
      <c r="O56" s="1">
        <v>218</v>
      </c>
      <c r="P56" t="s">
        <v>93</v>
      </c>
      <c r="Q56" s="54" t="s">
        <v>100</v>
      </c>
      <c r="R56" s="55" t="s">
        <v>95</v>
      </c>
      <c r="S56" s="55"/>
      <c r="T56">
        <v>103</v>
      </c>
      <c r="Z56" s="56">
        <f t="shared" si="1"/>
        <v>103</v>
      </c>
      <c r="AA56" s="1"/>
      <c r="AB56" s="1"/>
      <c r="AC56" s="1"/>
      <c r="AD56" s="66"/>
      <c r="AE56" s="21"/>
      <c r="AF56" s="12"/>
      <c r="AG56" s="12"/>
      <c r="AH56" s="44">
        <f t="shared" si="2"/>
        <v>0</v>
      </c>
      <c r="AI56" s="15"/>
      <c r="AJ56" s="15"/>
    </row>
    <row r="57" spans="1:36" ht="15" customHeight="1" x14ac:dyDescent="0.3">
      <c r="A57" s="3">
        <v>1154</v>
      </c>
      <c r="B57" s="76" t="s">
        <v>231</v>
      </c>
      <c r="E57" s="59">
        <v>2014</v>
      </c>
      <c r="F57" s="59"/>
      <c r="G57" s="77" t="str">
        <f ca="1">IF(MasterTable7[[#This Row],[Year Completed]]&lt;=YEAR(TODAY()),"Existing TOD","Planned TOD")</f>
        <v>Existing TOD</v>
      </c>
      <c r="H57" s="76" t="s">
        <v>232</v>
      </c>
      <c r="I57" t="s">
        <v>90</v>
      </c>
      <c r="J57" t="str">
        <f t="shared" si="0"/>
        <v>CO</v>
      </c>
      <c r="K57">
        <v>39.773539999999997</v>
      </c>
      <c r="L57" s="52">
        <v>-104.93662999999999</v>
      </c>
      <c r="M57" s="53" t="s">
        <v>200</v>
      </c>
      <c r="N57" t="s">
        <v>230</v>
      </c>
      <c r="O57" s="1">
        <v>218</v>
      </c>
      <c r="P57" t="s">
        <v>93</v>
      </c>
      <c r="Q57" s="54" t="s">
        <v>114</v>
      </c>
      <c r="R57" s="55" t="s">
        <v>95</v>
      </c>
      <c r="S57" s="55"/>
      <c r="V57">
        <v>192</v>
      </c>
      <c r="Z57" s="56">
        <f t="shared" si="1"/>
        <v>192</v>
      </c>
      <c r="AA57" s="1"/>
      <c r="AB57" s="1"/>
      <c r="AC57" s="1"/>
      <c r="AD57" s="54"/>
      <c r="AE57" s="83"/>
      <c r="AF57" s="88"/>
      <c r="AG57" s="88"/>
      <c r="AH57" s="44">
        <f t="shared" si="2"/>
        <v>0</v>
      </c>
      <c r="AI57" s="89">
        <v>0</v>
      </c>
      <c r="AJ57" s="89"/>
    </row>
    <row r="58" spans="1:36" ht="15" customHeight="1" x14ac:dyDescent="0.3">
      <c r="A58" s="3">
        <v>1155</v>
      </c>
      <c r="B58" s="2" t="s">
        <v>233</v>
      </c>
      <c r="C58" s="2"/>
      <c r="D58" s="2"/>
      <c r="E58" s="59">
        <v>2016</v>
      </c>
      <c r="F58" s="59"/>
      <c r="G58" s="77" t="str">
        <f ca="1">IF(MasterTable7[[#This Row],[Year Completed]]&lt;=YEAR(TODAY()),"Existing TOD","Planned TOD")</f>
        <v>Existing TOD</v>
      </c>
      <c r="H58" s="2" t="s">
        <v>234</v>
      </c>
      <c r="I58" s="3" t="s">
        <v>90</v>
      </c>
      <c r="J58" t="str">
        <f t="shared" si="0"/>
        <v>CO</v>
      </c>
      <c r="K58">
        <v>39.773580000000003</v>
      </c>
      <c r="L58" s="52">
        <v>-104.93888</v>
      </c>
      <c r="M58" s="53" t="s">
        <v>200</v>
      </c>
      <c r="N58" t="s">
        <v>230</v>
      </c>
      <c r="O58" s="1">
        <v>218</v>
      </c>
      <c r="P58" t="s">
        <v>93</v>
      </c>
      <c r="Q58" s="54" t="s">
        <v>100</v>
      </c>
      <c r="R58" s="55" t="s">
        <v>95</v>
      </c>
      <c r="S58" s="55"/>
      <c r="T58" s="1">
        <v>156</v>
      </c>
      <c r="U58" s="1"/>
      <c r="V58" s="1"/>
      <c r="W58" s="1"/>
      <c r="X58" s="1"/>
      <c r="Y58" s="1"/>
      <c r="Z58" s="56">
        <f t="shared" si="1"/>
        <v>156</v>
      </c>
      <c r="AA58" s="1"/>
      <c r="AB58" s="1"/>
      <c r="AC58" s="1"/>
      <c r="AD58" s="66"/>
      <c r="AE58" s="21"/>
      <c r="AF58" s="12"/>
      <c r="AG58" s="12"/>
      <c r="AH58" s="44">
        <f t="shared" si="2"/>
        <v>0</v>
      </c>
      <c r="AI58" s="15"/>
      <c r="AJ58" s="15"/>
    </row>
    <row r="59" spans="1:36" ht="15" customHeight="1" x14ac:dyDescent="0.3">
      <c r="A59" s="3">
        <v>1157</v>
      </c>
      <c r="B59" t="s">
        <v>235</v>
      </c>
      <c r="E59" s="59">
        <v>2015</v>
      </c>
      <c r="F59" s="59"/>
      <c r="G59" s="77" t="str">
        <f ca="1">IF(MasterTable7[[#This Row],[Year Completed]]&lt;=YEAR(TODAY()),"Existing TOD","Planned TOD")</f>
        <v>Existing TOD</v>
      </c>
      <c r="H59" s="4" t="s">
        <v>236</v>
      </c>
      <c r="I59" t="s">
        <v>90</v>
      </c>
      <c r="J59" t="str">
        <f t="shared" si="0"/>
        <v>CO</v>
      </c>
      <c r="K59">
        <v>39.775055999999999</v>
      </c>
      <c r="L59" s="52">
        <v>-104.935766</v>
      </c>
      <c r="M59" s="53" t="s">
        <v>200</v>
      </c>
      <c r="N59" t="s">
        <v>230</v>
      </c>
      <c r="O59" s="1">
        <v>218</v>
      </c>
      <c r="P59" t="s">
        <v>93</v>
      </c>
      <c r="Q59" s="54" t="s">
        <v>114</v>
      </c>
      <c r="R59" s="55" t="s">
        <v>132</v>
      </c>
      <c r="S59" s="55"/>
      <c r="W59">
        <v>28</v>
      </c>
      <c r="Z59" s="56">
        <f t="shared" si="1"/>
        <v>28</v>
      </c>
      <c r="AA59" s="1"/>
      <c r="AB59" s="1"/>
      <c r="AC59" s="1"/>
      <c r="AD59" s="54"/>
      <c r="AE59" s="21"/>
      <c r="AF59" s="12"/>
      <c r="AG59" s="88"/>
      <c r="AH59" s="44">
        <f t="shared" si="2"/>
        <v>0</v>
      </c>
      <c r="AI59" s="18"/>
      <c r="AJ59" s="18"/>
    </row>
    <row r="60" spans="1:36" ht="15" customHeight="1" x14ac:dyDescent="0.3">
      <c r="A60" s="3">
        <v>1158</v>
      </c>
      <c r="B60" t="s">
        <v>237</v>
      </c>
      <c r="E60" s="82">
        <v>2017</v>
      </c>
      <c r="F60" s="82"/>
      <c r="G60" s="77" t="str">
        <f ca="1">IF(MasterTable7[[#This Row],[Year Completed]]&lt;=YEAR(TODAY()),"Existing TOD","Planned TOD")</f>
        <v>Existing TOD</v>
      </c>
      <c r="H60" s="76" t="s">
        <v>238</v>
      </c>
      <c r="I60" t="s">
        <v>90</v>
      </c>
      <c r="J60" t="str">
        <f t="shared" si="0"/>
        <v>CO</v>
      </c>
      <c r="K60">
        <v>39.808709</v>
      </c>
      <c r="L60" s="52">
        <v>-104.780399</v>
      </c>
      <c r="M60" s="53" t="s">
        <v>200</v>
      </c>
      <c r="N60" s="7" t="s">
        <v>239</v>
      </c>
      <c r="O60" s="1">
        <v>237</v>
      </c>
      <c r="P60" t="s">
        <v>108</v>
      </c>
      <c r="Q60" s="61" t="s">
        <v>109</v>
      </c>
      <c r="R60" s="62" t="s">
        <v>105</v>
      </c>
      <c r="S60" s="62"/>
      <c r="Z60" s="56">
        <f t="shared" si="1"/>
        <v>0</v>
      </c>
      <c r="AA60" s="1"/>
      <c r="AB60" s="1"/>
      <c r="AC60" s="1"/>
      <c r="AD60" s="54"/>
      <c r="AE60" s="83">
        <v>30000</v>
      </c>
      <c r="AF60" s="81" t="s">
        <v>105</v>
      </c>
      <c r="AG60" s="88">
        <v>70000</v>
      </c>
      <c r="AH60" s="44">
        <f t="shared" si="2"/>
        <v>100000</v>
      </c>
      <c r="AI60" s="81" t="s">
        <v>105</v>
      </c>
      <c r="AJ60" s="81"/>
    </row>
    <row r="61" spans="1:36" s="7" customFormat="1" ht="15" customHeight="1" x14ac:dyDescent="0.3">
      <c r="A61" s="55">
        <v>1159</v>
      </c>
      <c r="B61" s="7" t="s">
        <v>240</v>
      </c>
      <c r="E61" s="82" t="s">
        <v>140</v>
      </c>
      <c r="F61" s="82"/>
      <c r="G61" s="77" t="str">
        <f ca="1">IF(MasterTable7[[#This Row],[Year Completed]]&lt;=YEAR(TODAY()),"Existing TOD","Planned TOD")</f>
        <v>Planned TOD</v>
      </c>
      <c r="H61" s="91" t="s">
        <v>238</v>
      </c>
      <c r="I61" s="7" t="s">
        <v>90</v>
      </c>
      <c r="J61" s="7" t="str">
        <f t="shared" si="0"/>
        <v>CO</v>
      </c>
      <c r="K61" s="7">
        <v>39.808750000000003</v>
      </c>
      <c r="L61" s="63">
        <v>-104.78104</v>
      </c>
      <c r="M61" s="53" t="s">
        <v>200</v>
      </c>
      <c r="N61" s="7" t="s">
        <v>239</v>
      </c>
      <c r="O61" s="59">
        <v>237</v>
      </c>
      <c r="P61" t="s">
        <v>120</v>
      </c>
      <c r="Q61" s="54" t="s">
        <v>140</v>
      </c>
      <c r="R61" s="55" t="s">
        <v>140</v>
      </c>
      <c r="S61" s="55"/>
      <c r="Z61" s="64">
        <f t="shared" si="1"/>
        <v>0</v>
      </c>
      <c r="AA61" s="59"/>
      <c r="AB61" s="59"/>
      <c r="AC61" s="59"/>
      <c r="AD61" s="54"/>
      <c r="AE61" s="80" t="s">
        <v>105</v>
      </c>
      <c r="AF61" s="81" t="s">
        <v>105</v>
      </c>
      <c r="AG61" s="81" t="s">
        <v>105</v>
      </c>
      <c r="AH61" s="45">
        <f t="shared" si="2"/>
        <v>0</v>
      </c>
      <c r="AI61" s="81" t="s">
        <v>105</v>
      </c>
      <c r="AJ61" s="81"/>
    </row>
    <row r="62" spans="1:36" s="7" customFormat="1" ht="15" customHeight="1" x14ac:dyDescent="0.3">
      <c r="A62" s="55">
        <v>1160</v>
      </c>
      <c r="B62" s="7" t="s">
        <v>241</v>
      </c>
      <c r="E62" s="82">
        <v>2019</v>
      </c>
      <c r="F62" s="82"/>
      <c r="G62" s="77" t="str">
        <f ca="1">IF(MasterTable7[[#This Row],[Year Completed]]&lt;=YEAR(TODAY()),"Existing TOD","Planned TOD")</f>
        <v>Existing TOD</v>
      </c>
      <c r="H62" s="76" t="s">
        <v>242</v>
      </c>
      <c r="I62" s="7" t="s">
        <v>90</v>
      </c>
      <c r="J62" t="str">
        <f t="shared" si="0"/>
        <v>CO</v>
      </c>
      <c r="K62" s="7">
        <v>39.807679999999998</v>
      </c>
      <c r="L62" s="63">
        <v>-104.77833</v>
      </c>
      <c r="M62" s="53" t="s">
        <v>200</v>
      </c>
      <c r="N62" s="7" t="s">
        <v>239</v>
      </c>
      <c r="O62" s="59">
        <v>237</v>
      </c>
      <c r="P62" s="7" t="s">
        <v>93</v>
      </c>
      <c r="Q62" s="54" t="s">
        <v>114</v>
      </c>
      <c r="R62" s="55" t="s">
        <v>95</v>
      </c>
      <c r="S62" s="55"/>
      <c r="V62">
        <v>219</v>
      </c>
      <c r="Z62" s="56">
        <f t="shared" si="1"/>
        <v>219</v>
      </c>
      <c r="AA62" s="1"/>
      <c r="AB62" s="1"/>
      <c r="AC62" s="1"/>
      <c r="AD62" s="54"/>
      <c r="AE62" s="80" t="s">
        <v>105</v>
      </c>
      <c r="AF62" s="81" t="s">
        <v>105</v>
      </c>
      <c r="AG62" s="81" t="s">
        <v>105</v>
      </c>
      <c r="AH62" s="45">
        <f t="shared" si="2"/>
        <v>0</v>
      </c>
      <c r="AI62" s="81" t="s">
        <v>105</v>
      </c>
      <c r="AJ62" s="81"/>
    </row>
    <row r="63" spans="1:36" s="7" customFormat="1" ht="15" customHeight="1" x14ac:dyDescent="0.3">
      <c r="A63" s="55">
        <v>1161</v>
      </c>
      <c r="B63" s="7" t="s">
        <v>243</v>
      </c>
      <c r="E63" s="59">
        <v>2019</v>
      </c>
      <c r="F63" s="59"/>
      <c r="G63" s="77" t="str">
        <f ca="1">IF(MasterTable7[[#This Row],[Year Completed]]&lt;=YEAR(TODAY()),"Existing TOD","Planned TOD")</f>
        <v>Existing TOD</v>
      </c>
      <c r="H63" s="7" t="s">
        <v>244</v>
      </c>
      <c r="J63" s="7" t="str">
        <f t="shared" si="0"/>
        <v>CO</v>
      </c>
      <c r="K63" s="7">
        <v>39.807639999999999</v>
      </c>
      <c r="L63" s="63">
        <v>-104.78055000000001</v>
      </c>
      <c r="M63" s="53" t="s">
        <v>200</v>
      </c>
      <c r="N63" s="7" t="s">
        <v>239</v>
      </c>
      <c r="O63" s="59">
        <v>237</v>
      </c>
      <c r="P63" s="7" t="s">
        <v>108</v>
      </c>
      <c r="Q63" s="61" t="s">
        <v>109</v>
      </c>
      <c r="R63" s="62" t="s">
        <v>105</v>
      </c>
      <c r="S63" s="62"/>
      <c r="Z63" s="64">
        <f t="shared" si="1"/>
        <v>0</v>
      </c>
      <c r="AA63" s="59"/>
      <c r="AB63" s="59"/>
      <c r="AC63" s="59"/>
      <c r="AD63" s="54"/>
      <c r="AE63" s="80" t="s">
        <v>105</v>
      </c>
      <c r="AF63" s="81" t="s">
        <v>105</v>
      </c>
      <c r="AG63" s="81" t="s">
        <v>105</v>
      </c>
      <c r="AH63" s="45">
        <f t="shared" si="2"/>
        <v>0</v>
      </c>
      <c r="AI63" s="89">
        <v>225</v>
      </c>
      <c r="AJ63" s="89"/>
    </row>
    <row r="64" spans="1:36" s="7" customFormat="1" ht="15" customHeight="1" x14ac:dyDescent="0.3">
      <c r="A64" s="3">
        <v>1163</v>
      </c>
      <c r="B64" t="s">
        <v>245</v>
      </c>
      <c r="C64"/>
      <c r="D64"/>
      <c r="E64" s="1">
        <v>2010</v>
      </c>
      <c r="F64" s="1"/>
      <c r="G64" s="77" t="str">
        <f ca="1">IF(MasterTable7[[#This Row],[Year Completed]]&lt;=YEAR(TODAY()),"Existing TOD","Planned TOD")</f>
        <v>Existing TOD</v>
      </c>
      <c r="H64" s="4" t="s">
        <v>246</v>
      </c>
      <c r="I64" t="s">
        <v>90</v>
      </c>
      <c r="J64" t="str">
        <f t="shared" si="0"/>
        <v>CO</v>
      </c>
      <c r="K64">
        <v>39.766109999999998</v>
      </c>
      <c r="L64" s="52">
        <v>-104.89608</v>
      </c>
      <c r="M64" s="53" t="s">
        <v>200</v>
      </c>
      <c r="N64" s="7" t="s">
        <v>247</v>
      </c>
      <c r="O64" s="59">
        <v>219</v>
      </c>
      <c r="P64" t="s">
        <v>108</v>
      </c>
      <c r="Q64" s="61" t="s">
        <v>109</v>
      </c>
      <c r="R64" s="3"/>
      <c r="S64" s="3"/>
      <c r="T64"/>
      <c r="U64"/>
      <c r="V64"/>
      <c r="W64"/>
      <c r="X64"/>
      <c r="Y64"/>
      <c r="Z64" s="56">
        <f t="shared" si="1"/>
        <v>0</v>
      </c>
      <c r="AA64" s="1"/>
      <c r="AB64" s="1"/>
      <c r="AC64" s="1"/>
      <c r="AD64" s="54" t="s">
        <v>110</v>
      </c>
      <c r="AE64" s="20">
        <v>175000</v>
      </c>
      <c r="AF64" s="17"/>
      <c r="AG64" s="17"/>
      <c r="AH64" s="44">
        <f t="shared" si="2"/>
        <v>175000</v>
      </c>
      <c r="AI64" s="16">
        <v>0</v>
      </c>
      <c r="AJ64" s="16"/>
    </row>
    <row r="65" spans="1:36" s="7" customFormat="1" ht="15" customHeight="1" x14ac:dyDescent="0.3">
      <c r="A65" s="55">
        <v>1164</v>
      </c>
      <c r="B65" s="7" t="s">
        <v>248</v>
      </c>
      <c r="E65" s="82">
        <v>2021</v>
      </c>
      <c r="F65" s="82"/>
      <c r="G65" s="77" t="str">
        <f ca="1">IF(MasterTable7[[#This Row],[Year Completed]]&lt;=YEAR(TODAY()),"Existing TOD","Planned TOD")</f>
        <v>Existing TOD</v>
      </c>
      <c r="H65" s="7" t="s">
        <v>249</v>
      </c>
      <c r="I65" s="7" t="s">
        <v>90</v>
      </c>
      <c r="J65" t="str">
        <f t="shared" si="0"/>
        <v>CO</v>
      </c>
      <c r="K65" s="7">
        <v>39.766309999999997</v>
      </c>
      <c r="L65" s="63">
        <v>-104.89156</v>
      </c>
      <c r="M65" s="53" t="s">
        <v>200</v>
      </c>
      <c r="N65" s="7" t="s">
        <v>247</v>
      </c>
      <c r="O65" s="59">
        <v>219</v>
      </c>
      <c r="P65" s="6" t="s">
        <v>120</v>
      </c>
      <c r="Q65" s="61" t="s">
        <v>114</v>
      </c>
      <c r="R65" s="55"/>
      <c r="S65" s="55" t="s">
        <v>133</v>
      </c>
      <c r="V65" s="7">
        <v>36</v>
      </c>
      <c r="Z65" s="56">
        <f t="shared" si="1"/>
        <v>36</v>
      </c>
      <c r="AA65" s="1"/>
      <c r="AB65" s="1"/>
      <c r="AC65" s="1"/>
      <c r="AD65" s="54" t="s">
        <v>121</v>
      </c>
      <c r="AE65" s="80" t="s">
        <v>105</v>
      </c>
      <c r="AF65" s="88">
        <v>42000</v>
      </c>
      <c r="AG65" s="81" t="s">
        <v>105</v>
      </c>
      <c r="AH65" s="45">
        <f t="shared" si="2"/>
        <v>42000</v>
      </c>
      <c r="AI65" s="81" t="s">
        <v>105</v>
      </c>
      <c r="AJ65" s="81"/>
    </row>
    <row r="66" spans="1:36" ht="15" customHeight="1" x14ac:dyDescent="0.3">
      <c r="A66" s="3">
        <v>1165</v>
      </c>
      <c r="B66" s="2" t="s">
        <v>250</v>
      </c>
      <c r="C66" s="2"/>
      <c r="D66" s="2"/>
      <c r="E66" s="10">
        <v>2010</v>
      </c>
      <c r="F66" s="10"/>
      <c r="G66" s="77" t="str">
        <f ca="1">IF(MasterTable7[[#This Row],[Year Completed]]&lt;=YEAR(TODAY()),"Existing TOD","Planned TOD")</f>
        <v>Existing TOD</v>
      </c>
      <c r="H66" s="2" t="s">
        <v>251</v>
      </c>
      <c r="I66" s="3" t="s">
        <v>252</v>
      </c>
      <c r="J66" t="str">
        <f t="shared" ref="J66:J129" si="3">"CO"</f>
        <v>CO</v>
      </c>
      <c r="K66">
        <v>40.020829999999997</v>
      </c>
      <c r="L66" s="52">
        <v>-105.25449</v>
      </c>
      <c r="M66" s="60" t="s">
        <v>253</v>
      </c>
      <c r="N66" t="s">
        <v>254</v>
      </c>
      <c r="O66" s="1">
        <v>213</v>
      </c>
      <c r="P66" s="7" t="s">
        <v>93</v>
      </c>
      <c r="Q66" s="54" t="s">
        <v>114</v>
      </c>
      <c r="R66" s="55" t="s">
        <v>255</v>
      </c>
      <c r="S66" s="55"/>
      <c r="T66" s="7"/>
      <c r="U66" s="7"/>
      <c r="V66">
        <v>238</v>
      </c>
      <c r="W66" s="7"/>
      <c r="X66" s="7"/>
      <c r="Y66" s="7"/>
      <c r="Z66" s="56">
        <f t="shared" ref="Z66:Z129" si="4">SUM(T66:Y66)</f>
        <v>238</v>
      </c>
      <c r="AA66" s="1"/>
      <c r="AB66" s="1"/>
      <c r="AC66" s="1"/>
      <c r="AD66" s="54"/>
      <c r="AE66" s="80" t="s">
        <v>105</v>
      </c>
      <c r="AF66" s="81" t="s">
        <v>105</v>
      </c>
      <c r="AG66" s="81" t="s">
        <v>105</v>
      </c>
      <c r="AH66" s="44">
        <f t="shared" ref="AH66:AH86" si="5">SUM(AE66:AG66)</f>
        <v>0</v>
      </c>
      <c r="AI66" s="81" t="s">
        <v>105</v>
      </c>
      <c r="AJ66" s="81"/>
    </row>
    <row r="67" spans="1:36" ht="15" customHeight="1" x14ac:dyDescent="0.3">
      <c r="A67" s="3">
        <v>1166</v>
      </c>
      <c r="B67" s="76" t="s">
        <v>256</v>
      </c>
      <c r="E67" s="10">
        <v>2015</v>
      </c>
      <c r="F67" s="10"/>
      <c r="G67" s="77" t="str">
        <f ca="1">IF(MasterTable7[[#This Row],[Year Completed]]&lt;=YEAR(TODAY()),"Existing TOD","Planned TOD")</f>
        <v>Existing TOD</v>
      </c>
      <c r="H67" s="76" t="s">
        <v>257</v>
      </c>
      <c r="I67" t="s">
        <v>252</v>
      </c>
      <c r="J67" t="str">
        <f t="shared" si="3"/>
        <v>CO</v>
      </c>
      <c r="K67">
        <v>40.024920000000002</v>
      </c>
      <c r="L67" s="52">
        <v>-105.25104</v>
      </c>
      <c r="M67" s="54" t="s">
        <v>253</v>
      </c>
      <c r="N67" s="7" t="s">
        <v>254</v>
      </c>
      <c r="O67" s="59">
        <v>213</v>
      </c>
      <c r="P67" s="7" t="s">
        <v>108</v>
      </c>
      <c r="Q67" s="61" t="s">
        <v>109</v>
      </c>
      <c r="R67" s="62" t="s">
        <v>105</v>
      </c>
      <c r="S67" s="62"/>
      <c r="T67" s="7"/>
      <c r="U67" s="7"/>
      <c r="V67" s="7"/>
      <c r="W67" s="7"/>
      <c r="X67" s="7"/>
      <c r="Y67" s="7"/>
      <c r="Z67" s="56">
        <f t="shared" si="4"/>
        <v>0</v>
      </c>
      <c r="AA67" s="1"/>
      <c r="AB67" s="1"/>
      <c r="AC67" s="1"/>
      <c r="AD67" s="54" t="s">
        <v>121</v>
      </c>
      <c r="AE67" s="80" t="s">
        <v>105</v>
      </c>
      <c r="AF67" s="88">
        <v>5500</v>
      </c>
      <c r="AG67" s="81" t="s">
        <v>105</v>
      </c>
      <c r="AH67" s="44">
        <f t="shared" si="5"/>
        <v>5500</v>
      </c>
      <c r="AI67" s="81" t="s">
        <v>105</v>
      </c>
      <c r="AJ67" s="81"/>
    </row>
    <row r="68" spans="1:36" ht="15" customHeight="1" x14ac:dyDescent="0.3">
      <c r="A68" s="3">
        <v>1167</v>
      </c>
      <c r="B68" s="76" t="s">
        <v>1072</v>
      </c>
      <c r="E68" s="10">
        <v>2017</v>
      </c>
      <c r="F68" s="10"/>
      <c r="G68" s="77" t="str">
        <f ca="1">IF(MasterTable7[[#This Row],[Year Completed]]&lt;=YEAR(TODAY()),"Existing TOD","Planned TOD")</f>
        <v>Existing TOD</v>
      </c>
      <c r="H68" s="76" t="s">
        <v>258</v>
      </c>
      <c r="I68" t="s">
        <v>252</v>
      </c>
      <c r="J68" t="str">
        <f t="shared" si="3"/>
        <v>CO</v>
      </c>
      <c r="K68">
        <v>40.025860000000002</v>
      </c>
      <c r="L68" s="52">
        <v>-105.25066</v>
      </c>
      <c r="M68" s="54" t="s">
        <v>253</v>
      </c>
      <c r="N68" s="7" t="s">
        <v>254</v>
      </c>
      <c r="O68" s="59">
        <v>213</v>
      </c>
      <c r="P68" s="7" t="s">
        <v>108</v>
      </c>
      <c r="Q68" s="61" t="s">
        <v>109</v>
      </c>
      <c r="R68" s="62" t="s">
        <v>105</v>
      </c>
      <c r="S68" s="62"/>
      <c r="T68" s="7"/>
      <c r="U68" s="7"/>
      <c r="V68" s="7"/>
      <c r="W68" s="7"/>
      <c r="X68" s="7"/>
      <c r="Y68" s="7"/>
      <c r="Z68" s="56">
        <f t="shared" si="4"/>
        <v>0</v>
      </c>
      <c r="AA68" s="1"/>
      <c r="AB68" s="1"/>
      <c r="AC68" s="1"/>
      <c r="AD68" s="54" t="s">
        <v>110</v>
      </c>
      <c r="AE68" s="83">
        <v>100000</v>
      </c>
      <c r="AF68" s="81" t="s">
        <v>105</v>
      </c>
      <c r="AG68" s="81" t="s">
        <v>105</v>
      </c>
      <c r="AH68" s="44">
        <f t="shared" si="5"/>
        <v>100000</v>
      </c>
      <c r="AI68" s="81" t="s">
        <v>105</v>
      </c>
      <c r="AJ68" s="81"/>
    </row>
    <row r="69" spans="1:36" ht="15" customHeight="1" x14ac:dyDescent="0.3">
      <c r="A69" s="3">
        <v>1168</v>
      </c>
      <c r="B69" s="76" t="s">
        <v>259</v>
      </c>
      <c r="E69" s="10">
        <v>2018</v>
      </c>
      <c r="F69" s="10"/>
      <c r="G69" s="77" t="str">
        <f ca="1">IF(MasterTable7[[#This Row],[Year Completed]]&lt;=YEAR(TODAY()),"Existing TOD","Planned TOD")</f>
        <v>Existing TOD</v>
      </c>
      <c r="H69" s="76" t="s">
        <v>260</v>
      </c>
      <c r="I69" t="s">
        <v>252</v>
      </c>
      <c r="J69" t="str">
        <f t="shared" si="3"/>
        <v>CO</v>
      </c>
      <c r="K69">
        <v>40.021659999999997</v>
      </c>
      <c r="L69" s="52">
        <v>-105.25445999999999</v>
      </c>
      <c r="M69" s="54" t="s">
        <v>253</v>
      </c>
      <c r="N69" s="7" t="s">
        <v>254</v>
      </c>
      <c r="O69" s="59">
        <v>213</v>
      </c>
      <c r="P69" s="7" t="s">
        <v>108</v>
      </c>
      <c r="Q69" s="61" t="s">
        <v>109</v>
      </c>
      <c r="R69" s="62" t="s">
        <v>105</v>
      </c>
      <c r="S69" s="62"/>
      <c r="T69" s="7"/>
      <c r="U69" s="7"/>
      <c r="V69" s="7"/>
      <c r="W69" s="7"/>
      <c r="X69" s="7"/>
      <c r="Y69" s="7"/>
      <c r="Z69" s="56">
        <f t="shared" si="4"/>
        <v>0</v>
      </c>
      <c r="AA69" s="1"/>
      <c r="AB69" s="1"/>
      <c r="AC69" s="1"/>
      <c r="AD69" s="54" t="s">
        <v>110</v>
      </c>
      <c r="AE69" s="83">
        <v>200000</v>
      </c>
      <c r="AF69" s="81" t="s">
        <v>105</v>
      </c>
      <c r="AG69" s="81" t="s">
        <v>105</v>
      </c>
      <c r="AH69" s="44">
        <f t="shared" si="5"/>
        <v>200000</v>
      </c>
      <c r="AI69" s="81" t="s">
        <v>105</v>
      </c>
      <c r="AJ69" s="81"/>
    </row>
    <row r="70" spans="1:36" ht="15" customHeight="1" x14ac:dyDescent="0.3">
      <c r="A70" s="3">
        <v>1170</v>
      </c>
      <c r="B70" s="7" t="s">
        <v>261</v>
      </c>
      <c r="E70" s="10">
        <v>2012</v>
      </c>
      <c r="F70" s="10"/>
      <c r="G70" s="77" t="str">
        <f ca="1">IF(MasterTable7[[#This Row],[Year Completed]]&lt;=YEAR(TODAY()),"Existing TOD","Planned TOD")</f>
        <v>Existing TOD</v>
      </c>
      <c r="H70" s="76" t="s">
        <v>262</v>
      </c>
      <c r="I70" t="s">
        <v>252</v>
      </c>
      <c r="J70" t="str">
        <f t="shared" si="3"/>
        <v>CO</v>
      </c>
      <c r="K70">
        <v>40.02328</v>
      </c>
      <c r="L70" s="52">
        <v>-105.25217000000001</v>
      </c>
      <c r="M70" s="54" t="s">
        <v>253</v>
      </c>
      <c r="N70" s="7" t="s">
        <v>254</v>
      </c>
      <c r="O70" s="59">
        <v>213</v>
      </c>
      <c r="P70" t="s">
        <v>120</v>
      </c>
      <c r="Q70" s="54" t="s">
        <v>114</v>
      </c>
      <c r="R70" s="55" t="s">
        <v>132</v>
      </c>
      <c r="S70" s="55"/>
      <c r="T70" s="7"/>
      <c r="U70" s="7"/>
      <c r="V70" s="7"/>
      <c r="W70" s="7">
        <v>113</v>
      </c>
      <c r="X70" s="7"/>
      <c r="Y70" s="7"/>
      <c r="Z70" s="56">
        <f t="shared" si="4"/>
        <v>113</v>
      </c>
      <c r="AA70" s="1"/>
      <c r="AB70" s="1"/>
      <c r="AC70" s="1"/>
      <c r="AD70" s="54" t="s">
        <v>121</v>
      </c>
      <c r="AE70" s="80" t="s">
        <v>105</v>
      </c>
      <c r="AF70" s="88">
        <v>3000</v>
      </c>
      <c r="AG70" s="81" t="s">
        <v>105</v>
      </c>
      <c r="AH70" s="44">
        <f t="shared" si="5"/>
        <v>3000</v>
      </c>
      <c r="AI70" s="81" t="s">
        <v>105</v>
      </c>
      <c r="AJ70" s="81"/>
    </row>
    <row r="71" spans="1:36" ht="15" customHeight="1" x14ac:dyDescent="0.3">
      <c r="A71" s="3">
        <v>1171</v>
      </c>
      <c r="B71" s="2" t="s">
        <v>263</v>
      </c>
      <c r="C71" s="2"/>
      <c r="D71" s="2"/>
      <c r="E71" s="1">
        <v>2014</v>
      </c>
      <c r="G71" s="77" t="str">
        <f ca="1">IF(MasterTable7[[#This Row],[Year Completed]]&lt;=YEAR(TODAY()),"Existing TOD","Planned TOD")</f>
        <v>Existing TOD</v>
      </c>
      <c r="H71" s="2" t="s">
        <v>264</v>
      </c>
      <c r="I71" s="3" t="s">
        <v>252</v>
      </c>
      <c r="J71" t="str">
        <f t="shared" si="3"/>
        <v>CO</v>
      </c>
      <c r="K71">
        <v>40.023359999999997</v>
      </c>
      <c r="L71" s="52">
        <v>-105.2514</v>
      </c>
      <c r="M71" s="53" t="s">
        <v>253</v>
      </c>
      <c r="N71" t="s">
        <v>254</v>
      </c>
      <c r="O71" s="1">
        <v>213</v>
      </c>
      <c r="P71" s="6" t="s">
        <v>93</v>
      </c>
      <c r="Q71" s="60" t="s">
        <v>114</v>
      </c>
      <c r="R71" s="3" t="s">
        <v>95</v>
      </c>
      <c r="T71" s="1"/>
      <c r="U71" s="1"/>
      <c r="V71">
        <v>319</v>
      </c>
      <c r="W71" s="1"/>
      <c r="X71" s="1"/>
      <c r="Y71" s="1"/>
      <c r="Z71" s="56">
        <f t="shared" si="4"/>
        <v>319</v>
      </c>
      <c r="AA71" s="1"/>
      <c r="AB71" s="1"/>
      <c r="AC71" s="1"/>
      <c r="AD71" s="53"/>
      <c r="AE71" s="43"/>
      <c r="AF71" s="17"/>
      <c r="AG71" s="17"/>
      <c r="AH71" s="44">
        <f t="shared" si="5"/>
        <v>0</v>
      </c>
      <c r="AI71" s="13"/>
      <c r="AJ71" s="13"/>
    </row>
    <row r="72" spans="1:36" ht="15" customHeight="1" x14ac:dyDescent="0.3">
      <c r="A72" s="3">
        <v>1172</v>
      </c>
      <c r="B72" s="76" t="s">
        <v>265</v>
      </c>
      <c r="E72" s="8">
        <v>2015</v>
      </c>
      <c r="F72" s="8"/>
      <c r="G72" s="77" t="str">
        <f ca="1">IF(MasterTable7[[#This Row],[Year Completed]]&lt;=YEAR(TODAY()),"Existing TOD","Planned TOD")</f>
        <v>Existing TOD</v>
      </c>
      <c r="H72" s="76" t="s">
        <v>266</v>
      </c>
      <c r="I72" t="s">
        <v>252</v>
      </c>
      <c r="J72" t="str">
        <f t="shared" si="3"/>
        <v>CO</v>
      </c>
      <c r="K72">
        <v>40.024250000000002</v>
      </c>
      <c r="L72" s="52">
        <v>-105.25105000000001</v>
      </c>
      <c r="M72" s="60" t="s">
        <v>253</v>
      </c>
      <c r="N72" t="s">
        <v>254</v>
      </c>
      <c r="O72" s="1">
        <v>213</v>
      </c>
      <c r="P72" s="6" t="s">
        <v>93</v>
      </c>
      <c r="Q72" s="54" t="s">
        <v>114</v>
      </c>
      <c r="R72" s="55" t="s">
        <v>95</v>
      </c>
      <c r="S72" s="55"/>
      <c r="V72">
        <v>71</v>
      </c>
      <c r="Z72" s="56">
        <f t="shared" si="4"/>
        <v>71</v>
      </c>
      <c r="AA72" s="1"/>
      <c r="AB72" s="1"/>
      <c r="AC72" s="1"/>
      <c r="AD72" s="60"/>
      <c r="AE72" s="84" t="s">
        <v>105</v>
      </c>
      <c r="AF72" s="85" t="s">
        <v>105</v>
      </c>
      <c r="AG72" s="85" t="s">
        <v>105</v>
      </c>
      <c r="AH72" s="44">
        <f t="shared" si="5"/>
        <v>0</v>
      </c>
      <c r="AI72" s="86"/>
      <c r="AJ72" s="86"/>
    </row>
    <row r="73" spans="1:36" ht="15" customHeight="1" x14ac:dyDescent="0.3">
      <c r="A73" s="3">
        <v>1176</v>
      </c>
      <c r="B73" t="s">
        <v>267</v>
      </c>
      <c r="E73" s="1">
        <v>2015</v>
      </c>
      <c r="G73" s="77" t="str">
        <f ca="1">IF(MasterTable7[[#This Row],[Year Completed]]&lt;=YEAR(TODAY()),"Existing TOD","Planned TOD")</f>
        <v>Existing TOD</v>
      </c>
      <c r="H73" s="76" t="s">
        <v>268</v>
      </c>
      <c r="I73" t="s">
        <v>252</v>
      </c>
      <c r="J73" t="str">
        <f t="shared" si="3"/>
        <v>CO</v>
      </c>
      <c r="K73">
        <v>40.025739999999999</v>
      </c>
      <c r="L73" s="52">
        <v>-105.25116</v>
      </c>
      <c r="M73" s="92" t="s">
        <v>253</v>
      </c>
      <c r="N73" t="s">
        <v>254</v>
      </c>
      <c r="O73" s="1">
        <v>213</v>
      </c>
      <c r="P73" t="s">
        <v>93</v>
      </c>
      <c r="Q73" s="60" t="s">
        <v>114</v>
      </c>
      <c r="R73" s="55" t="s">
        <v>132</v>
      </c>
      <c r="S73" s="55"/>
      <c r="V73">
        <v>0</v>
      </c>
      <c r="W73">
        <v>17</v>
      </c>
      <c r="Z73" s="56">
        <f t="shared" si="4"/>
        <v>17</v>
      </c>
      <c r="AA73" s="1"/>
      <c r="AB73" s="1"/>
      <c r="AC73" s="1"/>
      <c r="AD73" s="60"/>
      <c r="AF73" s="86"/>
      <c r="AG73" s="86"/>
      <c r="AH73" s="44">
        <f t="shared" si="5"/>
        <v>0</v>
      </c>
      <c r="AI73" s="87"/>
      <c r="AJ73" s="87"/>
    </row>
    <row r="74" spans="1:36" ht="15" customHeight="1" x14ac:dyDescent="0.3">
      <c r="A74" s="3">
        <v>1178</v>
      </c>
      <c r="B74" s="4" t="s">
        <v>269</v>
      </c>
      <c r="E74" s="1">
        <v>2004</v>
      </c>
      <c r="G74" s="77" t="str">
        <f ca="1">IF(MasterTable7[[#This Row],[Year Completed]]&lt;=YEAR(TODAY()),"Existing TOD","Planned TOD")</f>
        <v>Existing TOD</v>
      </c>
      <c r="H74" s="4" t="s">
        <v>270</v>
      </c>
      <c r="I74" t="s">
        <v>252</v>
      </c>
      <c r="J74" t="str">
        <f t="shared" si="3"/>
        <v>CO</v>
      </c>
      <c r="K74">
        <v>40.026910000000001</v>
      </c>
      <c r="L74" s="52">
        <v>-105.25239999999999</v>
      </c>
      <c r="M74" s="31" t="s">
        <v>253</v>
      </c>
      <c r="N74" t="s">
        <v>254</v>
      </c>
      <c r="O74" s="1">
        <v>213</v>
      </c>
      <c r="P74" t="s">
        <v>120</v>
      </c>
      <c r="Q74" s="54" t="s">
        <v>114</v>
      </c>
      <c r="R74" s="3" t="s">
        <v>177</v>
      </c>
      <c r="W74">
        <v>90</v>
      </c>
      <c r="Z74" s="56">
        <f t="shared" si="4"/>
        <v>90</v>
      </c>
      <c r="AA74" s="1"/>
      <c r="AB74" s="1"/>
      <c r="AC74" s="1"/>
      <c r="AD74" s="54" t="s">
        <v>110</v>
      </c>
      <c r="AE74" s="43">
        <v>140000</v>
      </c>
      <c r="AF74" s="17"/>
      <c r="AG74" s="17"/>
      <c r="AH74" s="44">
        <f t="shared" si="5"/>
        <v>140000</v>
      </c>
      <c r="AI74" s="16"/>
      <c r="AJ74" s="16"/>
    </row>
    <row r="75" spans="1:36" ht="15" customHeight="1" x14ac:dyDescent="0.3">
      <c r="A75" s="3">
        <v>1179</v>
      </c>
      <c r="B75" s="76" t="s">
        <v>271</v>
      </c>
      <c r="E75" s="1">
        <v>2015</v>
      </c>
      <c r="G75" s="77" t="str">
        <f ca="1">IF(MasterTable7[[#This Row],[Year Completed]]&lt;=YEAR(TODAY()),"Existing TOD","Planned TOD")</f>
        <v>Existing TOD</v>
      </c>
      <c r="H75" s="76" t="s">
        <v>272</v>
      </c>
      <c r="I75" t="s">
        <v>252</v>
      </c>
      <c r="J75" t="str">
        <f t="shared" si="3"/>
        <v>CO</v>
      </c>
      <c r="K75">
        <v>40.024209999999997</v>
      </c>
      <c r="L75" s="52">
        <v>-105.2518</v>
      </c>
      <c r="M75" s="92" t="s">
        <v>253</v>
      </c>
      <c r="N75" t="s">
        <v>254</v>
      </c>
      <c r="O75" s="1">
        <v>213</v>
      </c>
      <c r="P75" t="s">
        <v>148</v>
      </c>
      <c r="Q75" s="61" t="s">
        <v>109</v>
      </c>
      <c r="Z75" s="56">
        <f t="shared" si="4"/>
        <v>0</v>
      </c>
      <c r="AA75" s="1"/>
      <c r="AB75" s="1"/>
      <c r="AC75" s="1"/>
      <c r="AD75" s="60"/>
      <c r="AF75" s="86"/>
      <c r="AG75" s="86"/>
      <c r="AH75" s="44">
        <f t="shared" si="5"/>
        <v>0</v>
      </c>
      <c r="AI75" s="87">
        <v>150</v>
      </c>
      <c r="AJ75" s="87"/>
    </row>
    <row r="76" spans="1:36" ht="15" customHeight="1" x14ac:dyDescent="0.3">
      <c r="A76" s="3">
        <v>1182</v>
      </c>
      <c r="B76" s="4" t="s">
        <v>273</v>
      </c>
      <c r="E76" s="10">
        <v>2010</v>
      </c>
      <c r="F76" s="10"/>
      <c r="G76" s="51" t="str">
        <f ca="1">IF(MasterTable7[[#This Row],[Year Completed]]&lt;=YEAR(TODAY()),"Existing TOD","Planned TOD")</f>
        <v>Existing TOD</v>
      </c>
      <c r="H76" s="4" t="s">
        <v>274</v>
      </c>
      <c r="I76" t="s">
        <v>275</v>
      </c>
      <c r="J76" t="str">
        <f t="shared" si="3"/>
        <v>CO</v>
      </c>
      <c r="K76">
        <v>39.90457</v>
      </c>
      <c r="L76" s="52">
        <v>-105.08544000000001</v>
      </c>
      <c r="M76" s="60" t="s">
        <v>253</v>
      </c>
      <c r="N76" t="s">
        <v>276</v>
      </c>
      <c r="O76" s="1">
        <v>161</v>
      </c>
      <c r="P76" s="7" t="s">
        <v>108</v>
      </c>
      <c r="Q76" s="61" t="s">
        <v>109</v>
      </c>
      <c r="R76" s="62" t="s">
        <v>105</v>
      </c>
      <c r="S76" s="62"/>
      <c r="T76" s="7"/>
      <c r="U76" s="7"/>
      <c r="V76" s="7"/>
      <c r="W76" s="7"/>
      <c r="X76" s="7"/>
      <c r="Y76" s="7"/>
      <c r="Z76" s="56">
        <f t="shared" si="4"/>
        <v>0</v>
      </c>
      <c r="AA76" s="1"/>
      <c r="AB76" s="1"/>
      <c r="AC76" s="1"/>
      <c r="AD76" s="54" t="s">
        <v>1073</v>
      </c>
      <c r="AE76" s="20" t="s">
        <v>105</v>
      </c>
      <c r="AF76" s="11" t="s">
        <v>105</v>
      </c>
      <c r="AG76" s="12">
        <v>60000</v>
      </c>
      <c r="AH76" s="44">
        <f t="shared" si="5"/>
        <v>60000</v>
      </c>
      <c r="AI76" s="11" t="s">
        <v>105</v>
      </c>
      <c r="AJ76" s="11"/>
    </row>
    <row r="77" spans="1:36" ht="15" customHeight="1" x14ac:dyDescent="0.3">
      <c r="A77" s="3">
        <v>1183</v>
      </c>
      <c r="B77" s="4" t="s">
        <v>277</v>
      </c>
      <c r="C77" t="s">
        <v>1074</v>
      </c>
      <c r="D77" t="s">
        <v>1075</v>
      </c>
      <c r="E77" s="10">
        <v>2016</v>
      </c>
      <c r="F77" s="10"/>
      <c r="G77" s="51" t="str">
        <f ca="1">IF(MasterTable7[[#This Row],[Year Completed]]&lt;=YEAR(TODAY()),"Existing TOD","Planned TOD")</f>
        <v>Existing TOD</v>
      </c>
      <c r="H77" s="4" t="s">
        <v>278</v>
      </c>
      <c r="I77" t="s">
        <v>275</v>
      </c>
      <c r="J77" t="str">
        <f t="shared" si="3"/>
        <v>CO</v>
      </c>
      <c r="K77">
        <v>39.906730000000003</v>
      </c>
      <c r="L77" s="52">
        <v>-105.09363</v>
      </c>
      <c r="M77" s="60" t="s">
        <v>253</v>
      </c>
      <c r="N77" t="s">
        <v>276</v>
      </c>
      <c r="O77" s="1">
        <v>161</v>
      </c>
      <c r="P77" s="7" t="s">
        <v>93</v>
      </c>
      <c r="Q77" s="54" t="s">
        <v>114</v>
      </c>
      <c r="R77" s="55" t="s">
        <v>255</v>
      </c>
      <c r="S77" s="55"/>
      <c r="T77" s="7"/>
      <c r="U77" s="7"/>
      <c r="V77">
        <v>249</v>
      </c>
      <c r="W77" s="7"/>
      <c r="X77" s="7"/>
      <c r="Y77" s="7"/>
      <c r="Z77" s="56">
        <f t="shared" si="4"/>
        <v>249</v>
      </c>
      <c r="AA77" s="1"/>
      <c r="AB77" s="1"/>
      <c r="AC77" s="1"/>
      <c r="AD77" s="54"/>
      <c r="AE77" s="20" t="s">
        <v>105</v>
      </c>
      <c r="AF77" s="11" t="s">
        <v>105</v>
      </c>
      <c r="AG77" s="11" t="s">
        <v>105</v>
      </c>
      <c r="AH77" s="44">
        <f t="shared" si="5"/>
        <v>0</v>
      </c>
      <c r="AI77" s="11" t="s">
        <v>105</v>
      </c>
      <c r="AJ77" s="11">
        <v>444</v>
      </c>
    </row>
    <row r="78" spans="1:36" ht="15" customHeight="1" x14ac:dyDescent="0.3">
      <c r="A78" s="3">
        <v>1184</v>
      </c>
      <c r="B78" s="4" t="s">
        <v>279</v>
      </c>
      <c r="D78" t="s">
        <v>1075</v>
      </c>
      <c r="E78" s="59">
        <v>2014</v>
      </c>
      <c r="F78" s="59"/>
      <c r="G78" s="51" t="str">
        <f ca="1">IF(MasterTable7[[#This Row],[Year Completed]]&lt;=YEAR(TODAY()),"Existing TOD","Planned TOD")</f>
        <v>Existing TOD</v>
      </c>
      <c r="H78" s="4" t="s">
        <v>280</v>
      </c>
      <c r="I78" t="s">
        <v>275</v>
      </c>
      <c r="J78" t="str">
        <f t="shared" si="3"/>
        <v>CO</v>
      </c>
      <c r="K78">
        <v>39.909280000000003</v>
      </c>
      <c r="L78" s="52">
        <v>-105.08351</v>
      </c>
      <c r="M78" s="60" t="s">
        <v>253</v>
      </c>
      <c r="N78" t="s">
        <v>276</v>
      </c>
      <c r="O78" s="1">
        <v>161</v>
      </c>
      <c r="P78" s="7" t="s">
        <v>93</v>
      </c>
      <c r="Q78" s="54" t="s">
        <v>114</v>
      </c>
      <c r="R78" s="55" t="s">
        <v>255</v>
      </c>
      <c r="S78" s="55"/>
      <c r="T78" s="59"/>
      <c r="U78" s="59"/>
      <c r="V78">
        <v>297</v>
      </c>
      <c r="W78" s="59"/>
      <c r="X78" s="59"/>
      <c r="Y78" s="59"/>
      <c r="Z78" s="56">
        <f t="shared" si="4"/>
        <v>297</v>
      </c>
      <c r="AA78" s="1"/>
      <c r="AB78" s="1"/>
      <c r="AC78" s="1"/>
      <c r="AD78" s="66"/>
      <c r="AE78" s="21"/>
      <c r="AF78" s="12"/>
      <c r="AG78" s="12"/>
      <c r="AH78" s="44">
        <f t="shared" si="5"/>
        <v>0</v>
      </c>
      <c r="AI78" s="15"/>
      <c r="AJ78" s="15">
        <v>591</v>
      </c>
    </row>
    <row r="79" spans="1:36" ht="15" customHeight="1" x14ac:dyDescent="0.3">
      <c r="A79" s="3">
        <v>1185</v>
      </c>
      <c r="B79" s="4" t="s">
        <v>281</v>
      </c>
      <c r="E79" s="10">
        <v>2015</v>
      </c>
      <c r="F79" s="10"/>
      <c r="G79" s="51" t="str">
        <f ca="1">IF(MasterTable7[[#This Row],[Year Completed]]&lt;=YEAR(TODAY()),"Existing TOD","Planned TOD")</f>
        <v>Existing TOD</v>
      </c>
      <c r="H79" s="4" t="s">
        <v>282</v>
      </c>
      <c r="I79" t="s">
        <v>275</v>
      </c>
      <c r="J79" t="str">
        <f t="shared" si="3"/>
        <v>CO</v>
      </c>
      <c r="K79">
        <v>39.901200000000003</v>
      </c>
      <c r="L79" s="52">
        <v>-105.08602</v>
      </c>
      <c r="M79" s="60" t="s">
        <v>253</v>
      </c>
      <c r="N79" t="s">
        <v>276</v>
      </c>
      <c r="O79" s="1">
        <v>161</v>
      </c>
      <c r="P79" s="7" t="s">
        <v>93</v>
      </c>
      <c r="Q79" s="54" t="s">
        <v>114</v>
      </c>
      <c r="R79" s="55" t="s">
        <v>255</v>
      </c>
      <c r="S79" s="55"/>
      <c r="T79" s="7"/>
      <c r="U79" s="7"/>
      <c r="V79">
        <v>360</v>
      </c>
      <c r="W79" s="7"/>
      <c r="X79" s="7"/>
      <c r="Y79" s="7"/>
      <c r="Z79" s="56">
        <f t="shared" si="4"/>
        <v>360</v>
      </c>
      <c r="AA79" s="1"/>
      <c r="AB79" s="1"/>
      <c r="AC79" s="1"/>
      <c r="AD79" s="54"/>
      <c r="AE79" s="20" t="s">
        <v>105</v>
      </c>
      <c r="AF79" s="11" t="s">
        <v>105</v>
      </c>
      <c r="AG79" s="11" t="s">
        <v>105</v>
      </c>
      <c r="AH79" s="44">
        <f t="shared" si="5"/>
        <v>0</v>
      </c>
      <c r="AI79" s="11" t="s">
        <v>105</v>
      </c>
      <c r="AJ79" s="11">
        <v>655</v>
      </c>
    </row>
    <row r="80" spans="1:36" ht="15" customHeight="1" x14ac:dyDescent="0.3">
      <c r="A80" s="3">
        <v>1186</v>
      </c>
      <c r="B80" s="4" t="s">
        <v>283</v>
      </c>
      <c r="C80" s="2"/>
      <c r="D80" t="s">
        <v>1075</v>
      </c>
      <c r="E80" s="59">
        <v>2008</v>
      </c>
      <c r="F80" s="59"/>
      <c r="G80" s="51" t="str">
        <f ca="1">IF(MasterTable7[[#This Row],[Year Completed]]&lt;=YEAR(TODAY()),"Existing TOD","Planned TOD")</f>
        <v>Existing TOD</v>
      </c>
      <c r="H80" s="2" t="s">
        <v>284</v>
      </c>
      <c r="I80" s="3" t="s">
        <v>275</v>
      </c>
      <c r="J80" t="str">
        <f t="shared" si="3"/>
        <v>CO</v>
      </c>
      <c r="K80">
        <v>39.905459999999998</v>
      </c>
      <c r="L80" s="52">
        <v>-105.08857</v>
      </c>
      <c r="M80" s="60" t="s">
        <v>253</v>
      </c>
      <c r="N80" t="s">
        <v>276</v>
      </c>
      <c r="O80" s="1">
        <v>161</v>
      </c>
      <c r="P80" t="s">
        <v>120</v>
      </c>
      <c r="Q80" s="66" t="s">
        <v>114</v>
      </c>
      <c r="R80" s="55" t="s">
        <v>95</v>
      </c>
      <c r="S80" s="55"/>
      <c r="T80" s="59"/>
      <c r="U80" s="59"/>
      <c r="V80">
        <v>526</v>
      </c>
      <c r="W80" s="59"/>
      <c r="X80" s="59"/>
      <c r="Y80" s="59"/>
      <c r="Z80" s="56">
        <f t="shared" si="4"/>
        <v>526</v>
      </c>
      <c r="AA80" s="1"/>
      <c r="AB80" s="1"/>
      <c r="AC80" s="1"/>
      <c r="AD80" s="54" t="s">
        <v>121</v>
      </c>
      <c r="AE80" s="21"/>
      <c r="AF80" s="12">
        <v>10900</v>
      </c>
      <c r="AG80" s="12"/>
      <c r="AH80" s="44">
        <f t="shared" si="5"/>
        <v>10900</v>
      </c>
      <c r="AI80" s="18">
        <v>0</v>
      </c>
      <c r="AJ80" s="18">
        <v>1015</v>
      </c>
    </row>
    <row r="81" spans="1:36" ht="15" customHeight="1" x14ac:dyDescent="0.3">
      <c r="A81" s="3">
        <v>1187</v>
      </c>
      <c r="B81" s="4" t="s">
        <v>285</v>
      </c>
      <c r="C81" s="2"/>
      <c r="D81" t="s">
        <v>1075</v>
      </c>
      <c r="E81" s="59">
        <v>2013</v>
      </c>
      <c r="F81" s="59"/>
      <c r="G81" s="51" t="str">
        <f ca="1">IF(MasterTable7[[#This Row],[Year Completed]]&lt;=YEAR(TODAY()),"Existing TOD","Planned TOD")</f>
        <v>Existing TOD</v>
      </c>
      <c r="H81" s="2" t="s">
        <v>286</v>
      </c>
      <c r="I81" t="s">
        <v>275</v>
      </c>
      <c r="J81" t="str">
        <f t="shared" si="3"/>
        <v>CO</v>
      </c>
      <c r="K81">
        <v>39.905230000000003</v>
      </c>
      <c r="L81" s="52">
        <v>-105.09174</v>
      </c>
      <c r="M81" s="60" t="s">
        <v>253</v>
      </c>
      <c r="N81" t="s">
        <v>276</v>
      </c>
      <c r="O81" s="1">
        <v>161</v>
      </c>
      <c r="P81" s="7" t="s">
        <v>93</v>
      </c>
      <c r="Q81" s="66" t="s">
        <v>114</v>
      </c>
      <c r="R81" s="55" t="s">
        <v>95</v>
      </c>
      <c r="S81" s="55"/>
      <c r="T81" s="59"/>
      <c r="U81" s="59"/>
      <c r="V81">
        <v>272</v>
      </c>
      <c r="W81" s="59"/>
      <c r="X81" s="59"/>
      <c r="Y81" s="59"/>
      <c r="Z81" s="56">
        <f t="shared" si="4"/>
        <v>272</v>
      </c>
      <c r="AA81" s="1"/>
      <c r="AB81" s="1"/>
      <c r="AC81" s="1"/>
      <c r="AD81" s="66"/>
      <c r="AE81" s="21"/>
      <c r="AF81" s="12"/>
      <c r="AG81" s="12"/>
      <c r="AH81" s="44">
        <f t="shared" si="5"/>
        <v>0</v>
      </c>
      <c r="AI81" s="15"/>
      <c r="AJ81" s="15">
        <v>421</v>
      </c>
    </row>
    <row r="82" spans="1:36" ht="15" customHeight="1" x14ac:dyDescent="0.3">
      <c r="A82" s="3">
        <v>1189</v>
      </c>
      <c r="B82" s="4" t="s">
        <v>287</v>
      </c>
      <c r="D82" t="s">
        <v>1075</v>
      </c>
      <c r="E82" s="59">
        <v>2009</v>
      </c>
      <c r="F82" s="59"/>
      <c r="G82" s="51" t="str">
        <f ca="1">IF(MasterTable7[[#This Row],[Year Completed]]&lt;=YEAR(TODAY()),"Existing TOD","Planned TOD")</f>
        <v>Existing TOD</v>
      </c>
      <c r="H82" s="4" t="s">
        <v>288</v>
      </c>
      <c r="I82" t="s">
        <v>275</v>
      </c>
      <c r="J82" t="str">
        <f t="shared" si="3"/>
        <v>CO</v>
      </c>
      <c r="K82">
        <v>39.905439999999999</v>
      </c>
      <c r="L82" s="52">
        <v>-105.08998</v>
      </c>
      <c r="M82" s="60" t="s">
        <v>253</v>
      </c>
      <c r="N82" t="s">
        <v>276</v>
      </c>
      <c r="O82" s="1">
        <v>161</v>
      </c>
      <c r="P82" s="7" t="s">
        <v>148</v>
      </c>
      <c r="Q82" s="61" t="s">
        <v>109</v>
      </c>
      <c r="R82" s="55"/>
      <c r="S82" s="55"/>
      <c r="T82" s="7"/>
      <c r="U82" s="7"/>
      <c r="V82" s="7"/>
      <c r="W82" s="7"/>
      <c r="X82" s="7"/>
      <c r="Y82" s="7"/>
      <c r="Z82" s="56">
        <f t="shared" si="4"/>
        <v>0</v>
      </c>
      <c r="AA82" s="1"/>
      <c r="AB82" s="1"/>
      <c r="AC82" s="1"/>
      <c r="AD82" s="54"/>
      <c r="AE82" s="21"/>
      <c r="AF82" s="12"/>
      <c r="AG82" s="12"/>
      <c r="AH82" s="44">
        <f t="shared" si="5"/>
        <v>0</v>
      </c>
      <c r="AI82" s="18">
        <v>140</v>
      </c>
      <c r="AJ82" s="18"/>
    </row>
    <row r="83" spans="1:36" ht="15" customHeight="1" x14ac:dyDescent="0.3">
      <c r="A83" s="3">
        <v>1191</v>
      </c>
      <c r="B83" s="5" t="s">
        <v>289</v>
      </c>
      <c r="C83" s="5"/>
      <c r="D83" s="5"/>
      <c r="E83" s="1">
        <v>2018</v>
      </c>
      <c r="G83" s="77" t="str">
        <f ca="1">IF(MasterTable7[[#This Row],[Year Completed]]&lt;=YEAR(TODAY()),"Existing TOD","Planned TOD")</f>
        <v>Existing TOD</v>
      </c>
      <c r="H83" s="2" t="s">
        <v>290</v>
      </c>
      <c r="I83" t="s">
        <v>291</v>
      </c>
      <c r="J83" t="str">
        <f t="shared" si="3"/>
        <v>CO</v>
      </c>
      <c r="K83">
        <v>39.893920000000001</v>
      </c>
      <c r="L83" s="52">
        <v>-105.07344999999999</v>
      </c>
      <c r="M83" s="60" t="s">
        <v>253</v>
      </c>
      <c r="N83" t="s">
        <v>292</v>
      </c>
      <c r="O83" s="1">
        <v>136</v>
      </c>
      <c r="P83" s="7" t="s">
        <v>93</v>
      </c>
      <c r="Q83" s="54" t="s">
        <v>114</v>
      </c>
      <c r="R83" s="55" t="s">
        <v>255</v>
      </c>
      <c r="S83" s="55"/>
      <c r="T83" s="7"/>
      <c r="U83" s="7"/>
      <c r="V83">
        <v>392</v>
      </c>
      <c r="W83" s="7"/>
      <c r="X83" s="7"/>
      <c r="Y83" s="7"/>
      <c r="Z83" s="56">
        <f t="shared" si="4"/>
        <v>392</v>
      </c>
      <c r="AA83" s="1"/>
      <c r="AB83" s="1"/>
      <c r="AC83" s="1"/>
      <c r="AD83" s="53"/>
      <c r="AE83" s="43"/>
      <c r="AF83" s="17"/>
      <c r="AG83" s="17"/>
      <c r="AH83" s="44">
        <f t="shared" si="5"/>
        <v>0</v>
      </c>
      <c r="AI83" s="13"/>
      <c r="AJ83" s="13"/>
    </row>
    <row r="84" spans="1:36" s="7" customFormat="1" ht="15" customHeight="1" x14ac:dyDescent="0.3">
      <c r="A84" s="55">
        <v>1199</v>
      </c>
      <c r="B84" s="76" t="s">
        <v>293</v>
      </c>
      <c r="E84" s="82">
        <v>2019</v>
      </c>
      <c r="F84" s="82"/>
      <c r="G84" s="77" t="str">
        <f ca="1">IF(MasterTable7[[#This Row],[Year Completed]]&lt;=YEAR(TODAY()),"Existing TOD","Planned TOD")</f>
        <v>Existing TOD</v>
      </c>
      <c r="H84" s="76" t="s">
        <v>294</v>
      </c>
      <c r="I84" s="7" t="s">
        <v>291</v>
      </c>
      <c r="J84" s="7" t="str">
        <f t="shared" si="3"/>
        <v>CO</v>
      </c>
      <c r="K84" s="7">
        <v>39.858469999999997</v>
      </c>
      <c r="L84" s="63">
        <v>-105.06189999999999</v>
      </c>
      <c r="M84" s="54" t="s">
        <v>253</v>
      </c>
      <c r="N84" s="7" t="s">
        <v>295</v>
      </c>
      <c r="O84" s="59">
        <v>133</v>
      </c>
      <c r="P84" s="7" t="s">
        <v>108</v>
      </c>
      <c r="Q84" s="61" t="s">
        <v>109</v>
      </c>
      <c r="R84" s="62" t="s">
        <v>105</v>
      </c>
      <c r="S84" s="62"/>
      <c r="Z84" s="64">
        <f t="shared" si="4"/>
        <v>0</v>
      </c>
      <c r="AA84" s="59"/>
      <c r="AB84" s="59"/>
      <c r="AC84" s="59"/>
      <c r="AD84" s="54" t="s">
        <v>121</v>
      </c>
      <c r="AE84" s="80" t="s">
        <v>105</v>
      </c>
      <c r="AF84" s="88">
        <v>40000</v>
      </c>
      <c r="AG84" s="81" t="s">
        <v>105</v>
      </c>
      <c r="AH84" s="45">
        <f t="shared" si="5"/>
        <v>40000</v>
      </c>
      <c r="AI84" s="81" t="s">
        <v>105</v>
      </c>
      <c r="AJ84" s="81"/>
    </row>
    <row r="85" spans="1:36" s="7" customFormat="1" ht="15" customHeight="1" x14ac:dyDescent="0.3">
      <c r="A85" s="55">
        <v>1200</v>
      </c>
      <c r="B85" s="76" t="s">
        <v>296</v>
      </c>
      <c r="E85" s="59">
        <v>2019</v>
      </c>
      <c r="F85" s="59"/>
      <c r="G85" s="77" t="str">
        <f ca="1">IF(MasterTable7[[#This Row],[Year Completed]]&lt;=YEAR(TODAY()),"Existing TOD","Planned TOD")</f>
        <v>Existing TOD</v>
      </c>
      <c r="H85" s="76" t="s">
        <v>297</v>
      </c>
      <c r="I85" s="7" t="s">
        <v>291</v>
      </c>
      <c r="J85" s="7" t="str">
        <f t="shared" si="3"/>
        <v>CO</v>
      </c>
      <c r="K85" s="7">
        <v>39.857019999999999</v>
      </c>
      <c r="L85" s="63">
        <v>-105.05973</v>
      </c>
      <c r="M85" s="54" t="s">
        <v>253</v>
      </c>
      <c r="N85" s="7" t="s">
        <v>295</v>
      </c>
      <c r="O85" s="59">
        <v>133</v>
      </c>
      <c r="P85" t="s">
        <v>120</v>
      </c>
      <c r="Q85" s="54" t="s">
        <v>114</v>
      </c>
      <c r="R85" s="55" t="s">
        <v>95</v>
      </c>
      <c r="S85" s="55"/>
      <c r="V85" s="7">
        <v>255</v>
      </c>
      <c r="Z85" s="64">
        <f t="shared" si="4"/>
        <v>255</v>
      </c>
      <c r="AA85" s="59"/>
      <c r="AB85" s="59"/>
      <c r="AC85" s="59"/>
      <c r="AD85" s="54" t="s">
        <v>121</v>
      </c>
      <c r="AE85" s="80" t="s">
        <v>105</v>
      </c>
      <c r="AF85" s="88">
        <v>22000</v>
      </c>
      <c r="AG85" s="81" t="s">
        <v>105</v>
      </c>
      <c r="AH85" s="45">
        <f t="shared" si="5"/>
        <v>22000</v>
      </c>
      <c r="AI85" s="81" t="s">
        <v>105</v>
      </c>
      <c r="AJ85" s="81"/>
    </row>
    <row r="86" spans="1:36" s="7" customFormat="1" ht="15" customHeight="1" x14ac:dyDescent="0.3">
      <c r="A86" s="55">
        <v>1201</v>
      </c>
      <c r="B86" s="76" t="s">
        <v>298</v>
      </c>
      <c r="E86" s="82">
        <v>2019</v>
      </c>
      <c r="F86" s="82"/>
      <c r="G86" s="77" t="str">
        <f ca="1">IF(MasterTable7[[#This Row],[Year Completed]]&lt;=YEAR(TODAY()),"Existing TOD","Planned TOD")</f>
        <v>Existing TOD</v>
      </c>
      <c r="H86" s="76" t="s">
        <v>299</v>
      </c>
      <c r="I86" s="7" t="s">
        <v>291</v>
      </c>
      <c r="J86" s="7" t="str">
        <f t="shared" si="3"/>
        <v>CO</v>
      </c>
      <c r="K86" s="7">
        <v>39.858170000000001</v>
      </c>
      <c r="L86" s="63">
        <v>-105.05875</v>
      </c>
      <c r="M86" s="54" t="s">
        <v>253</v>
      </c>
      <c r="N86" s="7" t="s">
        <v>295</v>
      </c>
      <c r="O86" s="59">
        <v>133</v>
      </c>
      <c r="P86" t="s">
        <v>120</v>
      </c>
      <c r="Q86" s="54" t="s">
        <v>100</v>
      </c>
      <c r="R86" s="55" t="s">
        <v>95</v>
      </c>
      <c r="S86" s="55"/>
      <c r="T86" s="7">
        <v>118</v>
      </c>
      <c r="Z86" s="64">
        <f t="shared" si="4"/>
        <v>118</v>
      </c>
      <c r="AA86" s="59"/>
      <c r="AB86" s="59"/>
      <c r="AC86" s="59"/>
      <c r="AD86" s="54" t="s">
        <v>121</v>
      </c>
      <c r="AE86" s="80" t="s">
        <v>105</v>
      </c>
      <c r="AF86" s="88">
        <v>22000</v>
      </c>
      <c r="AG86" s="81" t="s">
        <v>105</v>
      </c>
      <c r="AH86" s="45">
        <f t="shared" si="5"/>
        <v>22000</v>
      </c>
      <c r="AI86" s="81" t="s">
        <v>105</v>
      </c>
      <c r="AJ86" s="81"/>
    </row>
    <row r="87" spans="1:36" s="7" customFormat="1" ht="15" customHeight="1" x14ac:dyDescent="0.3">
      <c r="A87" s="55">
        <v>1202</v>
      </c>
      <c r="B87" s="7" t="s">
        <v>300</v>
      </c>
      <c r="C87" s="7" t="s">
        <v>301</v>
      </c>
      <c r="E87" s="82" t="s">
        <v>140</v>
      </c>
      <c r="F87" s="82"/>
      <c r="G87" s="77" t="str">
        <f ca="1">IF(MasterTable7[[#This Row],[Year Completed]]&lt;=YEAR(TODAY()),"Existing TOD","Planned TOD")</f>
        <v>Planned TOD</v>
      </c>
      <c r="H87" s="7" t="s">
        <v>302</v>
      </c>
      <c r="I87" s="7" t="s">
        <v>291</v>
      </c>
      <c r="J87" s="7" t="str">
        <f t="shared" si="3"/>
        <v>CO</v>
      </c>
      <c r="K87" s="7">
        <v>39.858820000000001</v>
      </c>
      <c r="L87" s="63">
        <v>-105.05934000000001</v>
      </c>
      <c r="M87" s="54" t="s">
        <v>253</v>
      </c>
      <c r="N87" s="7" t="s">
        <v>295</v>
      </c>
      <c r="O87" s="59">
        <v>133</v>
      </c>
      <c r="P87" t="s">
        <v>108</v>
      </c>
      <c r="Q87" s="61" t="s">
        <v>109</v>
      </c>
      <c r="R87" s="62" t="s">
        <v>105</v>
      </c>
      <c r="S87" s="62"/>
      <c r="Z87" s="64">
        <f t="shared" si="4"/>
        <v>0</v>
      </c>
      <c r="AA87" s="59"/>
      <c r="AB87" s="59"/>
      <c r="AC87" s="59"/>
      <c r="AD87" s="54"/>
      <c r="AE87" s="83"/>
      <c r="AF87" s="88"/>
      <c r="AG87" s="81"/>
      <c r="AH87" s="45"/>
      <c r="AI87" s="81" t="s">
        <v>105</v>
      </c>
      <c r="AJ87" s="81"/>
    </row>
    <row r="88" spans="1:36" s="7" customFormat="1" ht="15" customHeight="1" x14ac:dyDescent="0.3">
      <c r="A88" s="55">
        <v>1203</v>
      </c>
      <c r="B88" s="7" t="s">
        <v>303</v>
      </c>
      <c r="E88" s="82">
        <v>2021</v>
      </c>
      <c r="F88" s="82"/>
      <c r="G88" s="77" t="str">
        <f ca="1">IF(MasterTable7[[#This Row],[Year Completed]]&lt;=YEAR(TODAY()),"Existing TOD","Planned TOD")</f>
        <v>Existing TOD</v>
      </c>
      <c r="H88" s="7" t="s">
        <v>302</v>
      </c>
      <c r="I88" s="7" t="s">
        <v>291</v>
      </c>
      <c r="J88" s="7" t="str">
        <f t="shared" si="3"/>
        <v>CO</v>
      </c>
      <c r="K88" s="7">
        <v>39.857849999999999</v>
      </c>
      <c r="L88" s="63">
        <v>-105.06159</v>
      </c>
      <c r="M88" s="54" t="s">
        <v>253</v>
      </c>
      <c r="N88" s="7" t="s">
        <v>295</v>
      </c>
      <c r="O88" s="59">
        <v>133</v>
      </c>
      <c r="P88" t="s">
        <v>120</v>
      </c>
      <c r="Q88" s="61" t="s">
        <v>109</v>
      </c>
      <c r="R88" s="62" t="s">
        <v>105</v>
      </c>
      <c r="S88" s="62"/>
      <c r="Z88" s="64">
        <f t="shared" si="4"/>
        <v>0</v>
      </c>
      <c r="AA88" s="59"/>
      <c r="AB88" s="59"/>
      <c r="AC88" s="59"/>
      <c r="AD88" s="54" t="s">
        <v>121</v>
      </c>
      <c r="AE88" s="80" t="s">
        <v>105</v>
      </c>
      <c r="AF88" s="88">
        <v>15000</v>
      </c>
      <c r="AG88" s="81" t="s">
        <v>105</v>
      </c>
      <c r="AH88" s="45">
        <f t="shared" ref="AH88:AH151" si="6">SUM(AE88:AG88)</f>
        <v>15000</v>
      </c>
      <c r="AI88" s="88">
        <v>125</v>
      </c>
      <c r="AJ88" s="88"/>
    </row>
    <row r="89" spans="1:36" s="7" customFormat="1" ht="15" customHeight="1" x14ac:dyDescent="0.3">
      <c r="A89" s="55">
        <v>1204</v>
      </c>
      <c r="B89" s="7" t="s">
        <v>304</v>
      </c>
      <c r="C89" s="7" t="s">
        <v>305</v>
      </c>
      <c r="E89" s="82">
        <v>2022</v>
      </c>
      <c r="F89" s="82"/>
      <c r="G89" s="77" t="str">
        <f ca="1">IF(MasterTable7[[#This Row],[Year Completed]]&lt;=YEAR(TODAY()),"Existing TOD","Planned TOD")</f>
        <v>Existing TOD</v>
      </c>
      <c r="H89" s="7" t="s">
        <v>302</v>
      </c>
      <c r="I89" s="7" t="s">
        <v>291</v>
      </c>
      <c r="J89" s="7" t="str">
        <f t="shared" si="3"/>
        <v>CO</v>
      </c>
      <c r="K89" s="7">
        <v>39.859251</v>
      </c>
      <c r="L89" s="63">
        <v>-105.060999</v>
      </c>
      <c r="M89" s="54" t="s">
        <v>253</v>
      </c>
      <c r="N89" s="7" t="s">
        <v>295</v>
      </c>
      <c r="O89" s="59">
        <v>133</v>
      </c>
      <c r="P89" t="s">
        <v>120</v>
      </c>
      <c r="Q89" s="54" t="s">
        <v>114</v>
      </c>
      <c r="R89" s="55" t="s">
        <v>95</v>
      </c>
      <c r="S89" s="55"/>
      <c r="V89" s="7">
        <v>241</v>
      </c>
      <c r="Z89" s="64">
        <f t="shared" si="4"/>
        <v>241</v>
      </c>
      <c r="AA89" s="59"/>
      <c r="AB89" s="59"/>
      <c r="AC89" s="59"/>
      <c r="AD89" s="54" t="s">
        <v>121</v>
      </c>
      <c r="AE89" s="80" t="s">
        <v>105</v>
      </c>
      <c r="AF89" s="88">
        <v>37694</v>
      </c>
      <c r="AG89" s="81" t="s">
        <v>105</v>
      </c>
      <c r="AH89" s="45">
        <f t="shared" si="6"/>
        <v>37694</v>
      </c>
      <c r="AI89" s="81" t="s">
        <v>105</v>
      </c>
      <c r="AJ89" s="81"/>
    </row>
    <row r="90" spans="1:36" ht="15" customHeight="1" x14ac:dyDescent="0.3">
      <c r="A90" s="3">
        <v>1213</v>
      </c>
      <c r="B90" s="76" t="s">
        <v>306</v>
      </c>
      <c r="E90" s="59">
        <v>2013</v>
      </c>
      <c r="F90" s="59"/>
      <c r="G90" s="77" t="str">
        <f ca="1">IF(MasterTable7[[#This Row],[Year Completed]]&lt;=YEAR(TODAY()),"Existing TOD","Planned TOD")</f>
        <v>Existing TOD</v>
      </c>
      <c r="H90" s="76" t="s">
        <v>307</v>
      </c>
      <c r="I90" t="s">
        <v>308</v>
      </c>
      <c r="J90" t="str">
        <f t="shared" si="3"/>
        <v>CO</v>
      </c>
      <c r="K90">
        <v>39.79121</v>
      </c>
      <c r="L90" s="52">
        <v>-105.11145999999999</v>
      </c>
      <c r="M90" s="60" t="s">
        <v>309</v>
      </c>
      <c r="N90" t="s">
        <v>310</v>
      </c>
      <c r="O90" s="1">
        <v>223</v>
      </c>
      <c r="P90" s="7" t="s">
        <v>93</v>
      </c>
      <c r="Q90" s="54" t="s">
        <v>114</v>
      </c>
      <c r="R90" s="55" t="s">
        <v>95</v>
      </c>
      <c r="S90" s="55"/>
      <c r="T90" s="7"/>
      <c r="U90" s="7"/>
      <c r="V90">
        <v>378</v>
      </c>
      <c r="W90" s="7"/>
      <c r="X90" s="7"/>
      <c r="Y90" s="7"/>
      <c r="Z90" s="56">
        <f t="shared" si="4"/>
        <v>378</v>
      </c>
      <c r="AA90" s="1"/>
      <c r="AB90" s="1"/>
      <c r="AC90" s="1"/>
      <c r="AD90" s="54"/>
      <c r="AE90" s="83"/>
      <c r="AF90" s="88"/>
      <c r="AG90" s="88"/>
      <c r="AH90" s="44">
        <f t="shared" si="6"/>
        <v>0</v>
      </c>
      <c r="AI90" s="89">
        <v>0</v>
      </c>
      <c r="AJ90" s="89"/>
    </row>
    <row r="91" spans="1:36" ht="15" customHeight="1" x14ac:dyDescent="0.3">
      <c r="A91" s="3">
        <v>1214</v>
      </c>
      <c r="B91" s="76" t="s">
        <v>311</v>
      </c>
      <c r="E91" s="82">
        <v>2019</v>
      </c>
      <c r="F91" s="82"/>
      <c r="G91" s="77" t="str">
        <f ca="1">IF(MasterTable7[[#This Row],[Year Completed]]&lt;=YEAR(TODAY()),"Existing TOD","Planned TOD")</f>
        <v>Existing TOD</v>
      </c>
      <c r="H91" s="76" t="s">
        <v>312</v>
      </c>
      <c r="I91" t="s">
        <v>308</v>
      </c>
      <c r="J91" t="str">
        <f t="shared" si="3"/>
        <v>CO</v>
      </c>
      <c r="K91">
        <v>39.794545999999997</v>
      </c>
      <c r="L91" s="52">
        <v>-105.111025</v>
      </c>
      <c r="M91" s="60" t="s">
        <v>309</v>
      </c>
      <c r="N91" t="s">
        <v>310</v>
      </c>
      <c r="O91" s="1">
        <v>223</v>
      </c>
      <c r="P91" s="7" t="s">
        <v>93</v>
      </c>
      <c r="Q91" s="54" t="s">
        <v>114</v>
      </c>
      <c r="R91" s="55" t="s">
        <v>95</v>
      </c>
      <c r="S91" s="55"/>
      <c r="T91" s="7"/>
      <c r="U91" s="7"/>
      <c r="V91">
        <v>296</v>
      </c>
      <c r="W91" s="7"/>
      <c r="X91" s="7"/>
      <c r="Y91" s="7"/>
      <c r="Z91" s="56">
        <f t="shared" si="4"/>
        <v>296</v>
      </c>
      <c r="AA91" s="1"/>
      <c r="AB91" s="1"/>
      <c r="AC91" s="1"/>
      <c r="AD91" s="54"/>
      <c r="AE91" s="80" t="s">
        <v>105</v>
      </c>
      <c r="AF91" s="81" t="s">
        <v>105</v>
      </c>
      <c r="AG91" s="81" t="s">
        <v>105</v>
      </c>
      <c r="AH91" s="44">
        <f t="shared" si="6"/>
        <v>0</v>
      </c>
      <c r="AI91" s="81" t="s">
        <v>105</v>
      </c>
      <c r="AJ91" s="81"/>
    </row>
    <row r="92" spans="1:36" ht="15" customHeight="1" x14ac:dyDescent="0.3">
      <c r="A92" s="3">
        <v>1217</v>
      </c>
      <c r="B92" s="76" t="s">
        <v>192</v>
      </c>
      <c r="E92" s="82">
        <v>2017</v>
      </c>
      <c r="F92" s="82"/>
      <c r="G92" s="77" t="str">
        <f ca="1">IF(MasterTable7[[#This Row],[Year Completed]]&lt;=YEAR(TODAY()),"Existing TOD","Planned TOD")</f>
        <v>Existing TOD</v>
      </c>
      <c r="H92" s="76" t="s">
        <v>313</v>
      </c>
      <c r="I92" t="s">
        <v>308</v>
      </c>
      <c r="J92" t="str">
        <f t="shared" si="3"/>
        <v>CO</v>
      </c>
      <c r="K92">
        <v>39.796199999999999</v>
      </c>
      <c r="L92" s="52">
        <v>-105.08251</v>
      </c>
      <c r="M92" s="60" t="s">
        <v>309</v>
      </c>
      <c r="N92" t="s">
        <v>314</v>
      </c>
      <c r="O92" s="1">
        <v>34</v>
      </c>
      <c r="P92" s="7" t="s">
        <v>148</v>
      </c>
      <c r="Q92" s="61" t="s">
        <v>109</v>
      </c>
      <c r="R92" s="62" t="s">
        <v>105</v>
      </c>
      <c r="S92" s="62"/>
      <c r="T92" s="7"/>
      <c r="U92" s="7"/>
      <c r="V92" s="7"/>
      <c r="W92" s="7"/>
      <c r="X92" s="7"/>
      <c r="Y92" s="7"/>
      <c r="Z92" s="56">
        <f t="shared" si="4"/>
        <v>0</v>
      </c>
      <c r="AA92" s="1"/>
      <c r="AB92" s="1"/>
      <c r="AC92" s="1"/>
      <c r="AD92" s="54"/>
      <c r="AE92" s="80" t="s">
        <v>105</v>
      </c>
      <c r="AF92" s="81" t="s">
        <v>105</v>
      </c>
      <c r="AG92" s="81" t="s">
        <v>105</v>
      </c>
      <c r="AH92" s="44">
        <f t="shared" si="6"/>
        <v>0</v>
      </c>
      <c r="AI92" s="88">
        <v>136</v>
      </c>
      <c r="AJ92" s="88"/>
    </row>
    <row r="93" spans="1:36" ht="15" customHeight="1" x14ac:dyDescent="0.3">
      <c r="A93" s="3">
        <v>1218</v>
      </c>
      <c r="B93" s="76" t="s">
        <v>315</v>
      </c>
      <c r="E93" s="82">
        <v>2015</v>
      </c>
      <c r="F93" s="82"/>
      <c r="G93" s="77" t="str">
        <f ca="1">IF(MasterTable7[[#This Row],[Year Completed]]&lt;=YEAR(TODAY()),"Existing TOD","Planned TOD")</f>
        <v>Existing TOD</v>
      </c>
      <c r="H93" s="76" t="s">
        <v>316</v>
      </c>
      <c r="I93" t="s">
        <v>308</v>
      </c>
      <c r="J93" t="str">
        <f t="shared" si="3"/>
        <v>CO</v>
      </c>
      <c r="K93">
        <v>39.801160000000003</v>
      </c>
      <c r="L93" s="52">
        <v>-105.07741</v>
      </c>
      <c r="M93" s="60" t="s">
        <v>309</v>
      </c>
      <c r="N93" t="s">
        <v>314</v>
      </c>
      <c r="O93" s="1">
        <v>34</v>
      </c>
      <c r="P93" s="7" t="s">
        <v>93</v>
      </c>
      <c r="Q93" s="54" t="s">
        <v>114</v>
      </c>
      <c r="R93" s="55" t="s">
        <v>95</v>
      </c>
      <c r="S93" s="55"/>
      <c r="T93" s="7"/>
      <c r="U93" s="7"/>
      <c r="V93">
        <v>153</v>
      </c>
      <c r="W93" s="7"/>
      <c r="X93" s="7"/>
      <c r="Y93" s="7"/>
      <c r="Z93" s="56">
        <f t="shared" si="4"/>
        <v>153</v>
      </c>
      <c r="AA93" s="1"/>
      <c r="AB93" s="1"/>
      <c r="AC93" s="1"/>
      <c r="AD93" s="54"/>
      <c r="AE93" s="80" t="s">
        <v>105</v>
      </c>
      <c r="AF93" s="81" t="s">
        <v>105</v>
      </c>
      <c r="AG93" s="81" t="s">
        <v>105</v>
      </c>
      <c r="AH93" s="44">
        <f t="shared" si="6"/>
        <v>0</v>
      </c>
      <c r="AI93" s="81" t="s">
        <v>105</v>
      </c>
      <c r="AJ93" s="81"/>
    </row>
    <row r="94" spans="1:36" ht="15" customHeight="1" x14ac:dyDescent="0.3">
      <c r="A94" s="3">
        <v>1219</v>
      </c>
      <c r="B94" s="76" t="s">
        <v>317</v>
      </c>
      <c r="E94" s="82">
        <v>2017</v>
      </c>
      <c r="F94" s="82"/>
      <c r="G94" s="77" t="str">
        <f ca="1">IF(MasterTable7[[#This Row],[Year Completed]]&lt;=YEAR(TODAY()),"Existing TOD","Planned TOD")</f>
        <v>Existing TOD</v>
      </c>
      <c r="H94" s="76" t="s">
        <v>318</v>
      </c>
      <c r="I94" t="s">
        <v>308</v>
      </c>
      <c r="J94" t="str">
        <f t="shared" si="3"/>
        <v>CO</v>
      </c>
      <c r="K94">
        <v>39.798699999999997</v>
      </c>
      <c r="L94" s="52">
        <v>-105.07326999999999</v>
      </c>
      <c r="M94" s="60" t="s">
        <v>309</v>
      </c>
      <c r="N94" t="s">
        <v>314</v>
      </c>
      <c r="O94" s="1">
        <v>34</v>
      </c>
      <c r="P94" s="7" t="s">
        <v>93</v>
      </c>
      <c r="Q94" s="54" t="s">
        <v>114</v>
      </c>
      <c r="R94" s="55" t="s">
        <v>95</v>
      </c>
      <c r="S94" s="55"/>
      <c r="T94" s="7"/>
      <c r="U94" s="7"/>
      <c r="V94">
        <v>352</v>
      </c>
      <c r="W94" s="7"/>
      <c r="X94" s="7"/>
      <c r="Y94" s="7"/>
      <c r="Z94" s="56">
        <f t="shared" si="4"/>
        <v>352</v>
      </c>
      <c r="AA94" s="1"/>
      <c r="AB94" s="1"/>
      <c r="AC94" s="1"/>
      <c r="AD94" s="54"/>
      <c r="AE94" s="80" t="s">
        <v>105</v>
      </c>
      <c r="AF94" s="81" t="s">
        <v>105</v>
      </c>
      <c r="AG94" s="81" t="s">
        <v>105</v>
      </c>
      <c r="AH94" s="44">
        <f t="shared" si="6"/>
        <v>0</v>
      </c>
      <c r="AI94" s="81" t="s">
        <v>105</v>
      </c>
      <c r="AJ94" s="81"/>
    </row>
    <row r="95" spans="1:36" ht="15" customHeight="1" x14ac:dyDescent="0.3">
      <c r="A95" s="3">
        <v>1220</v>
      </c>
      <c r="B95" s="76" t="s">
        <v>319</v>
      </c>
      <c r="E95" s="82">
        <v>2007</v>
      </c>
      <c r="F95" s="82"/>
      <c r="G95" s="77" t="str">
        <f ca="1">IF(MasterTable7[[#This Row],[Year Completed]]&lt;=YEAR(TODAY()),"Existing TOD","Planned TOD")</f>
        <v>Existing TOD</v>
      </c>
      <c r="H95" s="76" t="s">
        <v>320</v>
      </c>
      <c r="I95" t="s">
        <v>308</v>
      </c>
      <c r="J95" t="str">
        <f t="shared" si="3"/>
        <v>CO</v>
      </c>
      <c r="K95">
        <v>39.797220000000003</v>
      </c>
      <c r="L95" s="52">
        <v>-105.08337</v>
      </c>
      <c r="M95" s="60" t="s">
        <v>309</v>
      </c>
      <c r="N95" t="s">
        <v>314</v>
      </c>
      <c r="O95" s="1">
        <v>34</v>
      </c>
      <c r="P95" s="7" t="s">
        <v>93</v>
      </c>
      <c r="Q95" s="54" t="s">
        <v>114</v>
      </c>
      <c r="R95" s="55" t="s">
        <v>95</v>
      </c>
      <c r="S95" s="55"/>
      <c r="T95" s="7"/>
      <c r="U95" s="7"/>
      <c r="V95">
        <v>327</v>
      </c>
      <c r="W95" s="7"/>
      <c r="X95" s="7"/>
      <c r="Y95" s="7"/>
      <c r="Z95" s="56">
        <f t="shared" si="4"/>
        <v>327</v>
      </c>
      <c r="AA95" s="1"/>
      <c r="AB95" s="1"/>
      <c r="AC95" s="1"/>
      <c r="AD95" s="54"/>
      <c r="AE95" s="80" t="s">
        <v>105</v>
      </c>
      <c r="AF95" s="81" t="s">
        <v>105</v>
      </c>
      <c r="AG95" s="81" t="s">
        <v>105</v>
      </c>
      <c r="AH95" s="44">
        <f t="shared" si="6"/>
        <v>0</v>
      </c>
      <c r="AI95" s="81" t="s">
        <v>105</v>
      </c>
      <c r="AJ95" s="81"/>
    </row>
    <row r="96" spans="1:36" ht="15" customHeight="1" x14ac:dyDescent="0.3">
      <c r="A96" s="3">
        <v>1221</v>
      </c>
      <c r="B96" t="s">
        <v>1076</v>
      </c>
      <c r="C96" t="s">
        <v>321</v>
      </c>
      <c r="E96" s="82" t="s">
        <v>322</v>
      </c>
      <c r="F96" s="82"/>
      <c r="G96" s="77" t="str">
        <f ca="1">IF(MasterTable7[[#This Row],[Year Completed]]&lt;=YEAR(TODAY()),"Existing TOD","Planned TOD")</f>
        <v>Planned TOD</v>
      </c>
      <c r="H96" t="s">
        <v>323</v>
      </c>
      <c r="I96" t="s">
        <v>308</v>
      </c>
      <c r="J96" t="str">
        <f t="shared" si="3"/>
        <v>CO</v>
      </c>
      <c r="K96">
        <v>39.798740000000002</v>
      </c>
      <c r="L96" s="52">
        <v>-105.07782</v>
      </c>
      <c r="M96" s="60" t="s">
        <v>309</v>
      </c>
      <c r="N96" t="s">
        <v>314</v>
      </c>
      <c r="O96" s="1">
        <v>34</v>
      </c>
      <c r="P96" s="7" t="s">
        <v>93</v>
      </c>
      <c r="Q96" s="54" t="s">
        <v>114</v>
      </c>
      <c r="R96" s="55" t="s">
        <v>95</v>
      </c>
      <c r="S96" s="55"/>
      <c r="T96" s="7"/>
      <c r="U96" s="7"/>
      <c r="V96">
        <v>252</v>
      </c>
      <c r="W96" s="7"/>
      <c r="X96" s="7"/>
      <c r="Y96" s="7"/>
      <c r="Z96" s="56">
        <f t="shared" si="4"/>
        <v>252</v>
      </c>
      <c r="AA96" s="1"/>
      <c r="AB96" s="1"/>
      <c r="AC96" s="1"/>
      <c r="AD96" s="54"/>
      <c r="AE96" s="80" t="s">
        <v>105</v>
      </c>
      <c r="AF96" s="81" t="s">
        <v>105</v>
      </c>
      <c r="AG96" s="81" t="s">
        <v>105</v>
      </c>
      <c r="AH96" s="44">
        <f t="shared" si="6"/>
        <v>0</v>
      </c>
      <c r="AI96" s="81" t="s">
        <v>105</v>
      </c>
      <c r="AJ96" s="81"/>
    </row>
    <row r="97" spans="1:36" ht="15" customHeight="1" x14ac:dyDescent="0.3">
      <c r="A97" s="3">
        <v>1222</v>
      </c>
      <c r="B97" t="s">
        <v>1077</v>
      </c>
      <c r="C97" t="s">
        <v>324</v>
      </c>
      <c r="E97" s="82" t="s">
        <v>322</v>
      </c>
      <c r="F97" s="82"/>
      <c r="G97" s="77" t="str">
        <f ca="1">IF(MasterTable7[[#This Row],[Year Completed]]&lt;=YEAR(TODAY()),"Existing TOD","Planned TOD")</f>
        <v>Planned TOD</v>
      </c>
      <c r="H97" t="s">
        <v>323</v>
      </c>
      <c r="I97" t="s">
        <v>308</v>
      </c>
      <c r="J97" t="str">
        <f t="shared" si="3"/>
        <v>CO</v>
      </c>
      <c r="K97">
        <v>39.79795</v>
      </c>
      <c r="L97" s="52">
        <v>-105.07810000000001</v>
      </c>
      <c r="M97" s="60" t="s">
        <v>309</v>
      </c>
      <c r="N97" t="s">
        <v>314</v>
      </c>
      <c r="O97" s="1">
        <v>34</v>
      </c>
      <c r="P97" s="7" t="s">
        <v>108</v>
      </c>
      <c r="Q97" s="61" t="s">
        <v>109</v>
      </c>
      <c r="R97" s="62" t="s">
        <v>105</v>
      </c>
      <c r="S97" s="62"/>
      <c r="T97" s="7"/>
      <c r="U97" s="7"/>
      <c r="V97" s="7"/>
      <c r="W97" s="7"/>
      <c r="X97" s="7"/>
      <c r="Y97" s="7"/>
      <c r="Z97" s="56">
        <f t="shared" si="4"/>
        <v>0</v>
      </c>
      <c r="AA97" s="1"/>
      <c r="AB97" s="1"/>
      <c r="AC97" s="1"/>
      <c r="AD97" s="54" t="s">
        <v>121</v>
      </c>
      <c r="AE97" s="80" t="s">
        <v>105</v>
      </c>
      <c r="AF97" s="81">
        <v>15250</v>
      </c>
      <c r="AG97" s="81" t="s">
        <v>105</v>
      </c>
      <c r="AH97" s="44">
        <f t="shared" si="6"/>
        <v>15250</v>
      </c>
      <c r="AI97" s="81">
        <v>128</v>
      </c>
      <c r="AJ97" s="81"/>
    </row>
    <row r="98" spans="1:36" ht="15" customHeight="1" x14ac:dyDescent="0.3">
      <c r="A98" s="3">
        <v>1227</v>
      </c>
      <c r="B98" t="s">
        <v>325</v>
      </c>
      <c r="C98" t="s">
        <v>326</v>
      </c>
      <c r="E98" s="82" t="s">
        <v>140</v>
      </c>
      <c r="F98" s="82"/>
      <c r="G98" s="77" t="str">
        <f ca="1">IF(MasterTable7[[#This Row],[Year Completed]]&lt;=YEAR(TODAY()),"Existing TOD","Planned TOD")</f>
        <v>Planned TOD</v>
      </c>
      <c r="H98" t="s">
        <v>327</v>
      </c>
      <c r="I98" t="s">
        <v>90</v>
      </c>
      <c r="J98" t="str">
        <f t="shared" si="3"/>
        <v>CO</v>
      </c>
      <c r="K98">
        <v>39.779904999999999</v>
      </c>
      <c r="L98" s="52">
        <v>-104.99503900000001</v>
      </c>
      <c r="M98" s="60" t="s">
        <v>208</v>
      </c>
      <c r="N98" t="s">
        <v>209</v>
      </c>
      <c r="O98" s="1">
        <v>227</v>
      </c>
      <c r="P98" t="s">
        <v>120</v>
      </c>
      <c r="Q98" s="54" t="s">
        <v>140</v>
      </c>
      <c r="R98" s="55" t="s">
        <v>140</v>
      </c>
      <c r="S98" s="55"/>
      <c r="T98" s="7"/>
      <c r="U98" s="7"/>
      <c r="V98" s="7"/>
      <c r="W98" s="7"/>
      <c r="X98" s="7"/>
      <c r="Y98" s="7"/>
      <c r="Z98" s="56">
        <f t="shared" si="4"/>
        <v>0</v>
      </c>
      <c r="AA98" s="1"/>
      <c r="AB98" s="1"/>
      <c r="AC98" s="1"/>
      <c r="AD98" s="54"/>
      <c r="AE98" s="83"/>
      <c r="AF98" s="88"/>
      <c r="AG98" s="81" t="s">
        <v>105</v>
      </c>
      <c r="AH98" s="44">
        <f t="shared" si="6"/>
        <v>0</v>
      </c>
      <c r="AI98" s="81" t="s">
        <v>105</v>
      </c>
      <c r="AJ98" s="81"/>
    </row>
    <row r="99" spans="1:36" ht="15" customHeight="1" x14ac:dyDescent="0.3">
      <c r="A99" s="3">
        <v>1228</v>
      </c>
      <c r="B99" s="76" t="s">
        <v>328</v>
      </c>
      <c r="E99" s="82">
        <v>2020</v>
      </c>
      <c r="F99" s="82"/>
      <c r="G99" s="77" t="str">
        <f ca="1">IF(MasterTable7[[#This Row],[Year Completed]]&lt;=YEAR(TODAY()),"Existing TOD","Planned TOD")</f>
        <v>Existing TOD</v>
      </c>
      <c r="H99" t="s">
        <v>329</v>
      </c>
      <c r="I99" t="s">
        <v>90</v>
      </c>
      <c r="J99" t="str">
        <f t="shared" si="3"/>
        <v>CO</v>
      </c>
      <c r="K99">
        <v>39.772309999999997</v>
      </c>
      <c r="L99" s="52">
        <v>-104.99861</v>
      </c>
      <c r="M99" s="60" t="s">
        <v>208</v>
      </c>
      <c r="N99" t="s">
        <v>209</v>
      </c>
      <c r="O99" s="1">
        <v>227</v>
      </c>
      <c r="P99" t="s">
        <v>120</v>
      </c>
      <c r="Q99" s="54" t="s">
        <v>94</v>
      </c>
      <c r="R99" s="68" t="s">
        <v>330</v>
      </c>
      <c r="S99" s="68"/>
      <c r="T99" s="7">
        <v>66</v>
      </c>
      <c r="U99" s="7">
        <v>25</v>
      </c>
      <c r="V99" s="7">
        <v>250</v>
      </c>
      <c r="W99" s="7">
        <v>95</v>
      </c>
      <c r="X99" s="7"/>
      <c r="Y99" s="7"/>
      <c r="Z99" s="56">
        <f t="shared" si="4"/>
        <v>436</v>
      </c>
      <c r="AA99" s="1"/>
      <c r="AB99" s="1"/>
      <c r="AC99" s="1"/>
      <c r="AD99" s="54" t="s">
        <v>121</v>
      </c>
      <c r="AE99" s="80" t="s">
        <v>105</v>
      </c>
      <c r="AF99" s="88">
        <v>8734</v>
      </c>
      <c r="AG99" s="81" t="s">
        <v>105</v>
      </c>
      <c r="AH99" s="44">
        <f t="shared" si="6"/>
        <v>8734</v>
      </c>
      <c r="AI99" s="81" t="s">
        <v>105</v>
      </c>
      <c r="AJ99" s="81"/>
    </row>
    <row r="100" spans="1:36" ht="15" customHeight="1" x14ac:dyDescent="0.3">
      <c r="A100" s="3">
        <v>1235</v>
      </c>
      <c r="B100" s="2" t="s">
        <v>331</v>
      </c>
      <c r="C100" s="3" t="s">
        <v>332</v>
      </c>
      <c r="D100" s="3"/>
      <c r="E100" s="1">
        <v>2018</v>
      </c>
      <c r="G100" s="77" t="str">
        <f ca="1">IF(MasterTable7[[#This Row],[Year Completed]]&lt;=YEAR(TODAY()),"Existing TOD","Planned TOD")</f>
        <v>Existing TOD</v>
      </c>
      <c r="H100" s="2" t="s">
        <v>333</v>
      </c>
      <c r="I100" t="s">
        <v>291</v>
      </c>
      <c r="J100" t="str">
        <f t="shared" si="3"/>
        <v>CO</v>
      </c>
      <c r="K100">
        <v>39.824860000000001</v>
      </c>
      <c r="L100" s="52">
        <v>-105.02549999999999</v>
      </c>
      <c r="M100" s="60" t="s">
        <v>208</v>
      </c>
      <c r="N100" s="3" t="s">
        <v>291</v>
      </c>
      <c r="O100" s="1">
        <v>228</v>
      </c>
      <c r="P100" s="7" t="s">
        <v>93</v>
      </c>
      <c r="Q100" s="54" t="s">
        <v>100</v>
      </c>
      <c r="R100" s="55" t="s">
        <v>95</v>
      </c>
      <c r="S100" s="55"/>
      <c r="T100" s="1">
        <v>70</v>
      </c>
      <c r="U100" s="1"/>
      <c r="V100" s="1"/>
      <c r="W100" s="1"/>
      <c r="X100" s="1"/>
      <c r="Y100" s="1"/>
      <c r="Z100" s="56">
        <f t="shared" si="4"/>
        <v>70</v>
      </c>
      <c r="AA100" s="1"/>
      <c r="AB100" s="1"/>
      <c r="AC100" s="1"/>
      <c r="AD100" s="53"/>
      <c r="AE100" s="43"/>
      <c r="AF100" s="17"/>
      <c r="AG100" s="17"/>
      <c r="AH100" s="44">
        <f t="shared" si="6"/>
        <v>0</v>
      </c>
      <c r="AI100" s="13"/>
      <c r="AJ100" s="13"/>
    </row>
    <row r="101" spans="1:36" ht="15" customHeight="1" x14ac:dyDescent="0.3">
      <c r="A101" s="3">
        <v>1244</v>
      </c>
      <c r="B101" t="s">
        <v>334</v>
      </c>
      <c r="E101" s="1">
        <v>2021</v>
      </c>
      <c r="G101" s="77" t="str">
        <f ca="1">IF(MasterTable7[[#This Row],[Year Completed]]&lt;=YEAR(TODAY()),"Existing TOD","Planned TOD")</f>
        <v>Existing TOD</v>
      </c>
      <c r="H101" s="76" t="s">
        <v>335</v>
      </c>
      <c r="I101" t="s">
        <v>336</v>
      </c>
      <c r="J101" t="str">
        <f t="shared" si="3"/>
        <v>CO</v>
      </c>
      <c r="K101">
        <v>39.720370000000003</v>
      </c>
      <c r="L101" s="52">
        <v>-104.82459</v>
      </c>
      <c r="M101" s="53" t="s">
        <v>337</v>
      </c>
      <c r="N101" t="s">
        <v>338</v>
      </c>
      <c r="O101" s="1">
        <v>230</v>
      </c>
      <c r="P101" t="s">
        <v>148</v>
      </c>
      <c r="Q101" s="61" t="s">
        <v>109</v>
      </c>
      <c r="Z101" s="56">
        <f t="shared" si="4"/>
        <v>0</v>
      </c>
      <c r="AA101" s="1"/>
      <c r="AB101" s="1"/>
      <c r="AC101" s="1"/>
      <c r="AD101" s="60"/>
      <c r="AF101" s="86"/>
      <c r="AG101" s="86"/>
      <c r="AH101" s="44">
        <f t="shared" si="6"/>
        <v>0</v>
      </c>
      <c r="AI101" s="87">
        <v>139</v>
      </c>
      <c r="AJ101" s="87"/>
    </row>
    <row r="102" spans="1:36" ht="15" customHeight="1" x14ac:dyDescent="0.3">
      <c r="A102" s="3">
        <v>1245</v>
      </c>
      <c r="B102" s="2" t="s">
        <v>339</v>
      </c>
      <c r="C102" s="2"/>
      <c r="D102" s="2"/>
      <c r="E102" s="1">
        <v>2008</v>
      </c>
      <c r="G102" s="77" t="str">
        <f ca="1">IF(MasterTable7[[#This Row],[Year Completed]]&lt;=YEAR(TODAY()),"Existing TOD","Planned TOD")</f>
        <v>Existing TOD</v>
      </c>
      <c r="H102" s="2" t="s">
        <v>340</v>
      </c>
      <c r="I102" t="s">
        <v>336</v>
      </c>
      <c r="J102" t="str">
        <f t="shared" si="3"/>
        <v>CO</v>
      </c>
      <c r="K102">
        <v>39.721260000000001</v>
      </c>
      <c r="L102" s="52">
        <v>-104.82031000000001</v>
      </c>
      <c r="M102" s="53" t="s">
        <v>337</v>
      </c>
      <c r="N102" t="s">
        <v>338</v>
      </c>
      <c r="O102" s="1">
        <v>230</v>
      </c>
      <c r="P102" s="6" t="s">
        <v>93</v>
      </c>
      <c r="Q102" s="54" t="s">
        <v>114</v>
      </c>
      <c r="R102" s="55" t="s">
        <v>95</v>
      </c>
      <c r="S102" s="55"/>
      <c r="T102" s="1"/>
      <c r="U102" s="1"/>
      <c r="V102">
        <v>288</v>
      </c>
      <c r="W102" s="1"/>
      <c r="X102" s="1"/>
      <c r="Y102" s="1"/>
      <c r="Z102" s="56">
        <f t="shared" si="4"/>
        <v>288</v>
      </c>
      <c r="AA102" s="1"/>
      <c r="AB102" s="1"/>
      <c r="AC102" s="1"/>
      <c r="AD102" s="53"/>
      <c r="AE102" s="43"/>
      <c r="AF102" s="17"/>
      <c r="AG102" s="17"/>
      <c r="AH102" s="44">
        <f t="shared" si="6"/>
        <v>0</v>
      </c>
      <c r="AI102" s="13"/>
      <c r="AJ102" s="13"/>
    </row>
    <row r="103" spans="1:36" ht="15" customHeight="1" x14ac:dyDescent="0.3">
      <c r="A103" s="3">
        <v>1248</v>
      </c>
      <c r="B103" s="7" t="s">
        <v>341</v>
      </c>
      <c r="C103" s="7" t="s">
        <v>342</v>
      </c>
      <c r="D103" s="7"/>
      <c r="E103" s="82">
        <v>2021</v>
      </c>
      <c r="F103" s="82"/>
      <c r="G103" s="77" t="str">
        <f ca="1">IF(MasterTable7[[#This Row],[Year Completed]]&lt;=YEAR(TODAY()),"Existing TOD","Planned TOD")</f>
        <v>Existing TOD</v>
      </c>
      <c r="H103" s="7" t="s">
        <v>343</v>
      </c>
      <c r="I103" s="7" t="s">
        <v>336</v>
      </c>
      <c r="J103" t="str">
        <f t="shared" si="3"/>
        <v>CO</v>
      </c>
      <c r="K103">
        <v>39.711869999999998</v>
      </c>
      <c r="L103" s="52">
        <v>-104.81806</v>
      </c>
      <c r="M103" s="53" t="s">
        <v>337</v>
      </c>
      <c r="N103" s="7" t="s">
        <v>344</v>
      </c>
      <c r="O103" s="59">
        <v>234</v>
      </c>
      <c r="P103" t="s">
        <v>120</v>
      </c>
      <c r="Q103" s="54" t="s">
        <v>114</v>
      </c>
      <c r="R103" s="55" t="s">
        <v>95</v>
      </c>
      <c r="S103" s="55"/>
      <c r="T103" s="7"/>
      <c r="U103" s="7"/>
      <c r="V103" s="7">
        <v>216</v>
      </c>
      <c r="W103" s="7"/>
      <c r="X103" s="7"/>
      <c r="Y103" s="7"/>
      <c r="Z103" s="56">
        <f t="shared" si="4"/>
        <v>216</v>
      </c>
      <c r="AA103" s="1"/>
      <c r="AB103" s="1"/>
      <c r="AC103" s="1"/>
      <c r="AD103" s="54" t="s">
        <v>121</v>
      </c>
      <c r="AE103" s="80" t="s">
        <v>105</v>
      </c>
      <c r="AF103" s="88">
        <v>25000</v>
      </c>
      <c r="AG103" s="81" t="s">
        <v>105</v>
      </c>
      <c r="AH103" s="44">
        <f t="shared" si="6"/>
        <v>25000</v>
      </c>
      <c r="AI103" s="81" t="s">
        <v>105</v>
      </c>
      <c r="AJ103" s="81"/>
    </row>
    <row r="104" spans="1:36" ht="15" customHeight="1" x14ac:dyDescent="0.3">
      <c r="A104" s="3">
        <v>1251</v>
      </c>
      <c r="B104" s="2" t="s">
        <v>345</v>
      </c>
      <c r="C104" s="2"/>
      <c r="D104" s="2"/>
      <c r="E104" s="1">
        <v>2018</v>
      </c>
      <c r="G104" s="77" t="str">
        <f ca="1">IF(MasterTable7[[#This Row],[Year Completed]]&lt;=YEAR(TODAY()),"Existing TOD","Planned TOD")</f>
        <v>Existing TOD</v>
      </c>
      <c r="H104" s="2" t="s">
        <v>346</v>
      </c>
      <c r="I104" s="3" t="s">
        <v>336</v>
      </c>
      <c r="J104" t="str">
        <f t="shared" si="3"/>
        <v>CO</v>
      </c>
      <c r="K104">
        <v>39.739420000000003</v>
      </c>
      <c r="L104" s="52">
        <v>-104.82959</v>
      </c>
      <c r="M104" s="53" t="s">
        <v>337</v>
      </c>
      <c r="N104" s="3" t="s">
        <v>347</v>
      </c>
      <c r="O104" s="1">
        <v>232</v>
      </c>
      <c r="P104" t="s">
        <v>120</v>
      </c>
      <c r="Q104" s="54" t="s">
        <v>114</v>
      </c>
      <c r="R104" s="55" t="s">
        <v>95</v>
      </c>
      <c r="S104" s="55"/>
      <c r="T104" s="1"/>
      <c r="U104" s="1"/>
      <c r="V104" s="1">
        <v>409</v>
      </c>
      <c r="W104" s="1"/>
      <c r="X104" s="1"/>
      <c r="Y104" s="1"/>
      <c r="Z104" s="56">
        <f t="shared" si="4"/>
        <v>409</v>
      </c>
      <c r="AA104" s="1"/>
      <c r="AB104" s="1"/>
      <c r="AC104" s="1"/>
      <c r="AD104" s="54" t="s">
        <v>121</v>
      </c>
      <c r="AE104" s="43"/>
      <c r="AF104" s="86">
        <v>29000</v>
      </c>
      <c r="AG104" s="17"/>
      <c r="AH104" s="44">
        <f t="shared" si="6"/>
        <v>29000</v>
      </c>
      <c r="AI104" s="13"/>
      <c r="AJ104" s="13"/>
    </row>
    <row r="105" spans="1:36" ht="15" customHeight="1" x14ac:dyDescent="0.3">
      <c r="A105" s="3">
        <v>1252</v>
      </c>
      <c r="B105" s="76" t="s">
        <v>348</v>
      </c>
      <c r="E105" s="82">
        <v>2019</v>
      </c>
      <c r="F105" s="82"/>
      <c r="G105" s="77" t="str">
        <f ca="1">IF(MasterTable7[[#This Row],[Year Completed]]&lt;=YEAR(TODAY()),"Existing TOD","Planned TOD")</f>
        <v>Existing TOD</v>
      </c>
      <c r="H105" s="76" t="s">
        <v>349</v>
      </c>
      <c r="I105" s="3" t="s">
        <v>336</v>
      </c>
      <c r="J105" t="str">
        <f t="shared" si="3"/>
        <v>CO</v>
      </c>
      <c r="K105">
        <v>39.739179999999998</v>
      </c>
      <c r="L105" s="52">
        <v>-104.82191</v>
      </c>
      <c r="M105" s="53" t="s">
        <v>337</v>
      </c>
      <c r="N105" t="s">
        <v>347</v>
      </c>
      <c r="O105" s="1">
        <v>232</v>
      </c>
      <c r="P105" s="7" t="s">
        <v>148</v>
      </c>
      <c r="Q105" s="61" t="s">
        <v>109</v>
      </c>
      <c r="R105" s="62" t="s">
        <v>105</v>
      </c>
      <c r="S105" s="62"/>
      <c r="T105" s="7"/>
      <c r="U105" s="7"/>
      <c r="V105" s="7"/>
      <c r="W105" s="7"/>
      <c r="X105" s="7"/>
      <c r="Y105" s="7"/>
      <c r="Z105" s="56">
        <f t="shared" si="4"/>
        <v>0</v>
      </c>
      <c r="AA105" s="1"/>
      <c r="AB105" s="1"/>
      <c r="AC105" s="1"/>
      <c r="AD105" s="54"/>
      <c r="AE105" s="80" t="s">
        <v>105</v>
      </c>
      <c r="AF105" s="81" t="s">
        <v>105</v>
      </c>
      <c r="AG105" s="81" t="s">
        <v>105</v>
      </c>
      <c r="AH105" s="44">
        <f t="shared" si="6"/>
        <v>0</v>
      </c>
      <c r="AI105" s="88">
        <v>126</v>
      </c>
      <c r="AJ105" s="88"/>
    </row>
    <row r="106" spans="1:36" ht="15" customHeight="1" x14ac:dyDescent="0.3">
      <c r="A106" s="3">
        <v>1253</v>
      </c>
      <c r="B106" s="76" t="s">
        <v>350</v>
      </c>
      <c r="E106" s="82">
        <v>2018</v>
      </c>
      <c r="F106" s="82"/>
      <c r="G106" s="77" t="str">
        <f ca="1">IF(MasterTable7[[#This Row],[Year Completed]]&lt;=YEAR(TODAY()),"Existing TOD","Planned TOD")</f>
        <v>Existing TOD</v>
      </c>
      <c r="H106" s="76" t="s">
        <v>351</v>
      </c>
      <c r="I106" t="s">
        <v>336</v>
      </c>
      <c r="J106" t="str">
        <f t="shared" si="3"/>
        <v>CO</v>
      </c>
      <c r="K106">
        <v>39.74127</v>
      </c>
      <c r="L106" s="52">
        <v>-104.81824</v>
      </c>
      <c r="M106" s="53" t="s">
        <v>337</v>
      </c>
      <c r="N106" t="s">
        <v>347</v>
      </c>
      <c r="O106" s="1">
        <v>232</v>
      </c>
      <c r="P106" s="7" t="s">
        <v>148</v>
      </c>
      <c r="Q106" s="61" t="s">
        <v>109</v>
      </c>
      <c r="R106" s="62" t="s">
        <v>105</v>
      </c>
      <c r="S106" s="62"/>
      <c r="T106" s="7"/>
      <c r="U106" s="7"/>
      <c r="V106" s="7"/>
      <c r="W106" s="7"/>
      <c r="X106" s="7"/>
      <c r="Y106" s="7"/>
      <c r="Z106" s="56">
        <f t="shared" si="4"/>
        <v>0</v>
      </c>
      <c r="AA106" s="1"/>
      <c r="AB106" s="1"/>
      <c r="AC106" s="1"/>
      <c r="AD106" s="54"/>
      <c r="AE106" s="80" t="s">
        <v>105</v>
      </c>
      <c r="AF106" s="81" t="s">
        <v>105</v>
      </c>
      <c r="AG106" s="81" t="s">
        <v>105</v>
      </c>
      <c r="AH106" s="44">
        <f t="shared" si="6"/>
        <v>0</v>
      </c>
      <c r="AI106" s="88">
        <v>90</v>
      </c>
      <c r="AJ106" s="88"/>
    </row>
    <row r="107" spans="1:36" ht="15" customHeight="1" x14ac:dyDescent="0.3">
      <c r="A107" s="3">
        <v>1254</v>
      </c>
      <c r="B107" s="76" t="s">
        <v>352</v>
      </c>
      <c r="E107" s="82">
        <v>2021</v>
      </c>
      <c r="F107" s="82"/>
      <c r="G107" s="77" t="str">
        <f ca="1">IF(MasterTable7[[#This Row],[Year Completed]]&lt;=YEAR(TODAY()),"Existing TOD","Planned TOD")</f>
        <v>Existing TOD</v>
      </c>
      <c r="H107" t="s">
        <v>353</v>
      </c>
      <c r="I107" s="3" t="s">
        <v>336</v>
      </c>
      <c r="J107" t="str">
        <f t="shared" si="3"/>
        <v>CO</v>
      </c>
      <c r="K107">
        <v>39.738498</v>
      </c>
      <c r="L107" s="69">
        <v>-104.83371</v>
      </c>
      <c r="M107" s="53" t="s">
        <v>337</v>
      </c>
      <c r="N107" t="s">
        <v>347</v>
      </c>
      <c r="O107" s="1">
        <v>232</v>
      </c>
      <c r="P107" s="7" t="s">
        <v>93</v>
      </c>
      <c r="Q107" s="54" t="s">
        <v>114</v>
      </c>
      <c r="R107" s="55" t="s">
        <v>95</v>
      </c>
      <c r="S107" s="55"/>
      <c r="T107" s="7"/>
      <c r="U107" s="7"/>
      <c r="V107">
        <v>364</v>
      </c>
      <c r="W107" s="7"/>
      <c r="X107" s="7"/>
      <c r="Y107" s="7"/>
      <c r="Z107" s="56">
        <f t="shared" si="4"/>
        <v>364</v>
      </c>
      <c r="AA107" s="1"/>
      <c r="AB107" s="1"/>
      <c r="AC107" s="1"/>
      <c r="AD107" s="54"/>
      <c r="AE107" s="80" t="s">
        <v>105</v>
      </c>
      <c r="AF107" s="81" t="s">
        <v>105</v>
      </c>
      <c r="AG107" s="81" t="s">
        <v>105</v>
      </c>
      <c r="AH107" s="44">
        <f t="shared" si="6"/>
        <v>0</v>
      </c>
      <c r="AI107" s="81" t="s">
        <v>105</v>
      </c>
      <c r="AJ107" s="81"/>
    </row>
    <row r="108" spans="1:36" ht="15" customHeight="1" x14ac:dyDescent="0.3">
      <c r="A108" s="3">
        <v>1255</v>
      </c>
      <c r="B108" t="s">
        <v>354</v>
      </c>
      <c r="E108" s="82" t="s">
        <v>140</v>
      </c>
      <c r="F108" s="82"/>
      <c r="G108" s="77" t="str">
        <f ca="1">IF(MasterTable7[[#This Row],[Year Completed]]&lt;=YEAR(TODAY()),"Existing TOD","Planned TOD")</f>
        <v>Planned TOD</v>
      </c>
      <c r="H108" t="s">
        <v>355</v>
      </c>
      <c r="I108" t="s">
        <v>336</v>
      </c>
      <c r="J108" t="str">
        <f t="shared" si="3"/>
        <v>CO</v>
      </c>
      <c r="K108">
        <v>39.741219999999998</v>
      </c>
      <c r="L108" s="52">
        <v>-104.82765999999999</v>
      </c>
      <c r="M108" s="53" t="s">
        <v>337</v>
      </c>
      <c r="N108" t="s">
        <v>347</v>
      </c>
      <c r="O108" s="1">
        <v>232</v>
      </c>
      <c r="P108" s="7" t="s">
        <v>93</v>
      </c>
      <c r="Q108" s="54" t="s">
        <v>114</v>
      </c>
      <c r="R108" s="55" t="s">
        <v>95</v>
      </c>
      <c r="S108" s="55"/>
      <c r="T108" s="7"/>
      <c r="U108" s="7"/>
      <c r="V108">
        <v>294</v>
      </c>
      <c r="W108" s="7"/>
      <c r="X108" s="7"/>
      <c r="Y108" s="7"/>
      <c r="Z108" s="56">
        <f t="shared" si="4"/>
        <v>294</v>
      </c>
      <c r="AA108" s="1"/>
      <c r="AB108" s="1"/>
      <c r="AC108" s="1"/>
      <c r="AD108" s="54"/>
      <c r="AE108" s="80" t="s">
        <v>105</v>
      </c>
      <c r="AF108" s="81" t="s">
        <v>105</v>
      </c>
      <c r="AG108" s="81" t="s">
        <v>105</v>
      </c>
      <c r="AH108" s="44">
        <f t="shared" si="6"/>
        <v>0</v>
      </c>
      <c r="AI108" s="81" t="s">
        <v>105</v>
      </c>
      <c r="AJ108" s="81"/>
    </row>
    <row r="109" spans="1:36" ht="15" customHeight="1" x14ac:dyDescent="0.3">
      <c r="A109" s="3">
        <v>1257</v>
      </c>
      <c r="B109" t="s">
        <v>356</v>
      </c>
      <c r="E109" s="1">
        <v>2011</v>
      </c>
      <c r="G109" s="77" t="str">
        <f ca="1">IF(MasterTable7[[#This Row],[Year Completed]]&lt;=YEAR(TODAY()),"Existing TOD","Planned TOD")</f>
        <v>Existing TOD</v>
      </c>
      <c r="H109" s="4" t="s">
        <v>357</v>
      </c>
      <c r="I109" t="s">
        <v>336</v>
      </c>
      <c r="J109" t="str">
        <f t="shared" si="3"/>
        <v>CO</v>
      </c>
      <c r="K109">
        <v>39.739809999999999</v>
      </c>
      <c r="L109" s="52">
        <v>-104.83599</v>
      </c>
      <c r="M109" s="53" t="s">
        <v>337</v>
      </c>
      <c r="N109" t="s">
        <v>347</v>
      </c>
      <c r="O109" s="1">
        <v>232</v>
      </c>
      <c r="P109" t="s">
        <v>108</v>
      </c>
      <c r="Q109" s="61" t="s">
        <v>109</v>
      </c>
      <c r="R109" s="55"/>
      <c r="S109" s="55"/>
      <c r="Z109" s="56">
        <f t="shared" si="4"/>
        <v>0</v>
      </c>
      <c r="AA109" s="1"/>
      <c r="AB109" s="1"/>
      <c r="AC109" s="1"/>
      <c r="AD109" s="60" t="s">
        <v>157</v>
      </c>
      <c r="AE109" s="43">
        <v>151700</v>
      </c>
      <c r="AF109" s="17">
        <v>16000</v>
      </c>
      <c r="AG109" s="17"/>
      <c r="AH109" s="44">
        <f t="shared" si="6"/>
        <v>167700</v>
      </c>
      <c r="AI109" s="16">
        <v>0</v>
      </c>
      <c r="AJ109" s="16"/>
    </row>
    <row r="110" spans="1:36" ht="15" customHeight="1" x14ac:dyDescent="0.3">
      <c r="A110" s="3">
        <v>1265</v>
      </c>
      <c r="B110" s="2" t="s">
        <v>358</v>
      </c>
      <c r="C110" s="2"/>
      <c r="D110" s="2"/>
      <c r="E110" s="1">
        <v>2016</v>
      </c>
      <c r="G110" s="77" t="str">
        <f ca="1">IF(MasterTable7[[#This Row],[Year Completed]]&lt;=YEAR(TODAY()),"Existing TOD","Planned TOD")</f>
        <v>Existing TOD</v>
      </c>
      <c r="H110" s="2" t="s">
        <v>359</v>
      </c>
      <c r="I110" t="s">
        <v>336</v>
      </c>
      <c r="J110" t="str">
        <f t="shared" si="3"/>
        <v>CO</v>
      </c>
      <c r="K110">
        <v>39.737400000000001</v>
      </c>
      <c r="L110" s="52">
        <v>-104.83542</v>
      </c>
      <c r="M110" s="53" t="s">
        <v>337</v>
      </c>
      <c r="N110" s="3" t="s">
        <v>347</v>
      </c>
      <c r="O110" s="1">
        <v>232</v>
      </c>
      <c r="P110" s="6" t="s">
        <v>148</v>
      </c>
      <c r="Q110" s="61" t="s">
        <v>109</v>
      </c>
      <c r="T110" s="1"/>
      <c r="U110" s="1"/>
      <c r="V110" s="1"/>
      <c r="W110" s="1"/>
      <c r="X110" s="1"/>
      <c r="Y110" s="1"/>
      <c r="Z110" s="56">
        <f t="shared" si="4"/>
        <v>0</v>
      </c>
      <c r="AA110" s="1"/>
      <c r="AB110" s="1"/>
      <c r="AC110" s="1"/>
      <c r="AD110" s="53"/>
      <c r="AE110" s="43"/>
      <c r="AF110" s="17"/>
      <c r="AG110" s="17"/>
      <c r="AH110" s="44">
        <f t="shared" si="6"/>
        <v>0</v>
      </c>
      <c r="AI110" s="13">
        <v>249</v>
      </c>
      <c r="AJ110" s="13"/>
    </row>
    <row r="111" spans="1:36" ht="15" customHeight="1" x14ac:dyDescent="0.3">
      <c r="A111" s="3">
        <v>1266</v>
      </c>
      <c r="B111" s="2" t="s">
        <v>360</v>
      </c>
      <c r="C111" s="2"/>
      <c r="D111" s="2"/>
      <c r="E111" s="1">
        <v>2011</v>
      </c>
      <c r="G111" s="77" t="str">
        <f ca="1">IF(MasterTable7[[#This Row],[Year Completed]]&lt;=YEAR(TODAY()),"Existing TOD","Planned TOD")</f>
        <v>Existing TOD</v>
      </c>
      <c r="H111" s="2" t="s">
        <v>361</v>
      </c>
      <c r="I111" t="s">
        <v>336</v>
      </c>
      <c r="J111" t="str">
        <f t="shared" si="3"/>
        <v>CO</v>
      </c>
      <c r="K111">
        <v>39.739910000000002</v>
      </c>
      <c r="L111" s="52">
        <v>-104.83337</v>
      </c>
      <c r="M111" s="53" t="s">
        <v>337</v>
      </c>
      <c r="N111" s="3" t="s">
        <v>347</v>
      </c>
      <c r="O111" s="1">
        <v>232</v>
      </c>
      <c r="P111" s="6" t="s">
        <v>148</v>
      </c>
      <c r="Q111" s="61" t="s">
        <v>109</v>
      </c>
      <c r="T111" s="1"/>
      <c r="U111" s="1"/>
      <c r="V111" s="1"/>
      <c r="W111" s="1"/>
      <c r="X111" s="1"/>
      <c r="Y111" s="1"/>
      <c r="Z111" s="56">
        <f t="shared" si="4"/>
        <v>0</v>
      </c>
      <c r="AA111" s="1"/>
      <c r="AB111" s="1"/>
      <c r="AC111" s="1"/>
      <c r="AD111" s="53"/>
      <c r="AE111" s="43"/>
      <c r="AF111" s="17"/>
      <c r="AG111" s="17"/>
      <c r="AH111" s="44">
        <f t="shared" si="6"/>
        <v>0</v>
      </c>
      <c r="AI111" s="13">
        <v>153</v>
      </c>
      <c r="AJ111" s="13"/>
    </row>
    <row r="112" spans="1:36" ht="15" customHeight="1" x14ac:dyDescent="0.3">
      <c r="A112" s="3">
        <v>1277</v>
      </c>
      <c r="B112" s="2" t="s">
        <v>362</v>
      </c>
      <c r="C112" s="2"/>
      <c r="D112" s="2"/>
      <c r="E112" s="1">
        <v>2012</v>
      </c>
      <c r="G112" s="77" t="str">
        <f ca="1">IF(MasterTable7[[#This Row],[Year Completed]]&lt;=YEAR(TODAY()),"Existing TOD","Planned TOD")</f>
        <v>Existing TOD</v>
      </c>
      <c r="H112" s="2" t="s">
        <v>363</v>
      </c>
      <c r="I112" t="s">
        <v>336</v>
      </c>
      <c r="J112" t="str">
        <f t="shared" si="3"/>
        <v>CO</v>
      </c>
      <c r="K112">
        <v>39.648530000000001</v>
      </c>
      <c r="L112" s="52">
        <v>-104.87869999999999</v>
      </c>
      <c r="M112" s="53" t="s">
        <v>337</v>
      </c>
      <c r="N112" s="3" t="s">
        <v>364</v>
      </c>
      <c r="O112" s="1">
        <v>130</v>
      </c>
      <c r="P112" t="s">
        <v>120</v>
      </c>
      <c r="Q112" s="54" t="s">
        <v>114</v>
      </c>
      <c r="R112" s="55" t="s">
        <v>95</v>
      </c>
      <c r="S112" s="55"/>
      <c r="T112" s="1"/>
      <c r="U112" s="1"/>
      <c r="V112">
        <v>372</v>
      </c>
      <c r="W112" s="1"/>
      <c r="X112" s="1"/>
      <c r="Y112" s="1"/>
      <c r="Z112" s="56">
        <f t="shared" si="4"/>
        <v>372</v>
      </c>
      <c r="AA112" s="1"/>
      <c r="AB112" s="1"/>
      <c r="AC112" s="1"/>
      <c r="AD112" s="60"/>
      <c r="AE112" s="43"/>
      <c r="AF112" s="17"/>
      <c r="AG112" s="17"/>
      <c r="AH112" s="44">
        <f t="shared" si="6"/>
        <v>0</v>
      </c>
      <c r="AI112" s="16">
        <v>0</v>
      </c>
      <c r="AJ112" s="16"/>
    </row>
    <row r="113" spans="1:36" ht="15" customHeight="1" x14ac:dyDescent="0.3">
      <c r="A113" s="3">
        <v>1278</v>
      </c>
      <c r="B113" t="s">
        <v>365</v>
      </c>
      <c r="E113" s="1">
        <v>2005</v>
      </c>
      <c r="G113" s="77" t="str">
        <f ca="1">IF(MasterTable7[[#This Row],[Year Completed]]&lt;=YEAR(TODAY()),"Existing TOD","Planned TOD")</f>
        <v>Existing TOD</v>
      </c>
      <c r="H113" s="4" t="s">
        <v>366</v>
      </c>
      <c r="I113" t="s">
        <v>336</v>
      </c>
      <c r="J113" t="str">
        <f t="shared" si="3"/>
        <v>CO</v>
      </c>
      <c r="K113">
        <v>39.646500000000003</v>
      </c>
      <c r="L113" s="52">
        <v>-104.87738</v>
      </c>
      <c r="M113" s="53" t="s">
        <v>337</v>
      </c>
      <c r="N113" t="s">
        <v>364</v>
      </c>
      <c r="O113" s="1">
        <v>130</v>
      </c>
      <c r="P113" t="s">
        <v>93</v>
      </c>
      <c r="Q113" s="60" t="s">
        <v>114</v>
      </c>
      <c r="R113" s="3" t="s">
        <v>132</v>
      </c>
      <c r="V113">
        <v>0</v>
      </c>
      <c r="W113">
        <v>169</v>
      </c>
      <c r="Z113" s="56">
        <f t="shared" si="4"/>
        <v>169</v>
      </c>
      <c r="AA113" s="1"/>
      <c r="AB113" s="1"/>
      <c r="AC113" s="1"/>
      <c r="AD113" s="60"/>
      <c r="AE113" s="43"/>
      <c r="AF113" s="17"/>
      <c r="AG113" s="17"/>
      <c r="AH113" s="44">
        <f t="shared" si="6"/>
        <v>0</v>
      </c>
      <c r="AI113" s="16">
        <v>0</v>
      </c>
      <c r="AJ113" s="16"/>
    </row>
    <row r="114" spans="1:36" ht="15" customHeight="1" x14ac:dyDescent="0.3">
      <c r="A114" s="3">
        <v>1279</v>
      </c>
      <c r="B114" s="2" t="s">
        <v>367</v>
      </c>
      <c r="C114" s="2"/>
      <c r="D114" s="2"/>
      <c r="E114" s="79">
        <v>2005</v>
      </c>
      <c r="F114" s="79"/>
      <c r="G114" s="77" t="str">
        <f ca="1">IF(MasterTable7[[#This Row],[Year Completed]]&lt;=YEAR(TODAY()),"Existing TOD","Planned TOD")</f>
        <v>Existing TOD</v>
      </c>
      <c r="H114" s="2" t="s">
        <v>368</v>
      </c>
      <c r="I114" t="s">
        <v>336</v>
      </c>
      <c r="J114" t="str">
        <f t="shared" si="3"/>
        <v>CO</v>
      </c>
      <c r="K114">
        <v>39.650539999999999</v>
      </c>
      <c r="L114" s="52">
        <v>-104.87907</v>
      </c>
      <c r="M114" s="53" t="s">
        <v>337</v>
      </c>
      <c r="N114" s="3" t="s">
        <v>364</v>
      </c>
      <c r="O114" s="1">
        <v>130</v>
      </c>
      <c r="P114" s="7" t="s">
        <v>93</v>
      </c>
      <c r="Q114" s="54" t="s">
        <v>114</v>
      </c>
      <c r="R114" s="55" t="s">
        <v>95</v>
      </c>
      <c r="S114" s="55"/>
      <c r="V114">
        <v>132</v>
      </c>
      <c r="Z114" s="56">
        <f t="shared" si="4"/>
        <v>132</v>
      </c>
      <c r="AA114" s="1"/>
      <c r="AB114" s="1"/>
      <c r="AC114" s="1"/>
      <c r="AD114" s="60"/>
      <c r="AE114" s="84" t="s">
        <v>105</v>
      </c>
      <c r="AF114" s="85" t="s">
        <v>105</v>
      </c>
      <c r="AG114" s="85" t="s">
        <v>105</v>
      </c>
      <c r="AH114" s="44">
        <f t="shared" si="6"/>
        <v>0</v>
      </c>
      <c r="AI114" s="85" t="s">
        <v>105</v>
      </c>
      <c r="AJ114" s="85"/>
    </row>
    <row r="115" spans="1:36" ht="15" customHeight="1" x14ac:dyDescent="0.3">
      <c r="A115" s="3">
        <v>1284</v>
      </c>
      <c r="B115" s="76" t="s">
        <v>369</v>
      </c>
      <c r="E115" s="1">
        <v>2009</v>
      </c>
      <c r="G115" s="77" t="str">
        <f ca="1">IF(MasterTable7[[#This Row],[Year Completed]]&lt;=YEAR(TODAY()),"Existing TOD","Planned TOD")</f>
        <v>Existing TOD</v>
      </c>
      <c r="H115" t="s">
        <v>370</v>
      </c>
      <c r="I115" t="s">
        <v>336</v>
      </c>
      <c r="J115" t="str">
        <f t="shared" si="3"/>
        <v>CO</v>
      </c>
      <c r="K115">
        <v>39.749720000000003</v>
      </c>
      <c r="L115" s="52">
        <v>-104.83799999999999</v>
      </c>
      <c r="M115" s="53" t="s">
        <v>337</v>
      </c>
      <c r="N115" t="s">
        <v>371</v>
      </c>
      <c r="O115" s="1">
        <v>235</v>
      </c>
      <c r="P115" t="s">
        <v>120</v>
      </c>
      <c r="Q115" s="54" t="s">
        <v>114</v>
      </c>
      <c r="R115" s="3" t="s">
        <v>95</v>
      </c>
      <c r="V115">
        <v>600</v>
      </c>
      <c r="Z115" s="56">
        <f t="shared" si="4"/>
        <v>600</v>
      </c>
      <c r="AA115" s="1"/>
      <c r="AB115" s="1"/>
      <c r="AC115" s="1"/>
      <c r="AD115" s="54" t="s">
        <v>121</v>
      </c>
      <c r="AF115" s="86">
        <v>16000</v>
      </c>
      <c r="AG115" s="86"/>
      <c r="AH115" s="44">
        <f t="shared" si="6"/>
        <v>16000</v>
      </c>
      <c r="AI115" s="87">
        <v>0</v>
      </c>
      <c r="AJ115" s="87"/>
    </row>
    <row r="116" spans="1:36" ht="15" customHeight="1" x14ac:dyDescent="0.3">
      <c r="A116" s="3">
        <v>1286</v>
      </c>
      <c r="B116" s="6" t="s">
        <v>372</v>
      </c>
      <c r="C116" s="2"/>
      <c r="D116" s="2"/>
      <c r="E116" s="1">
        <v>2020</v>
      </c>
      <c r="G116" s="77" t="str">
        <f ca="1">IF(MasterTable7[[#This Row],[Year Completed]]&lt;=YEAR(TODAY()),"Existing TOD","Planned TOD")</f>
        <v>Existing TOD</v>
      </c>
      <c r="H116" s="6" t="s">
        <v>373</v>
      </c>
      <c r="I116" s="3" t="s">
        <v>90</v>
      </c>
      <c r="J116" t="str">
        <f t="shared" si="3"/>
        <v>CO</v>
      </c>
      <c r="K116">
        <v>39.754100000000001</v>
      </c>
      <c r="L116" s="69">
        <v>-104.85077099999999</v>
      </c>
      <c r="M116" s="53" t="s">
        <v>337</v>
      </c>
      <c r="N116" s="3" t="s">
        <v>371</v>
      </c>
      <c r="O116" s="1">
        <v>235</v>
      </c>
      <c r="P116" s="6" t="s">
        <v>93</v>
      </c>
      <c r="Q116" s="54" t="s">
        <v>114</v>
      </c>
      <c r="R116" s="3" t="s">
        <v>95</v>
      </c>
      <c r="T116" s="1"/>
      <c r="U116" s="1"/>
      <c r="V116">
        <v>280</v>
      </c>
      <c r="W116" s="1"/>
      <c r="X116" s="1"/>
      <c r="Y116" s="1"/>
      <c r="Z116" s="56">
        <f t="shared" si="4"/>
        <v>280</v>
      </c>
      <c r="AA116" s="1"/>
      <c r="AB116" s="1"/>
      <c r="AC116" s="1"/>
      <c r="AD116" s="53"/>
      <c r="AE116" s="43"/>
      <c r="AF116" s="17"/>
      <c r="AG116" s="17"/>
      <c r="AH116" s="44">
        <f t="shared" si="6"/>
        <v>0</v>
      </c>
      <c r="AI116" s="13"/>
      <c r="AJ116" s="13"/>
    </row>
    <row r="117" spans="1:36" ht="15" customHeight="1" x14ac:dyDescent="0.3">
      <c r="A117" s="3">
        <v>1294</v>
      </c>
      <c r="B117" s="2" t="s">
        <v>374</v>
      </c>
      <c r="C117" s="2"/>
      <c r="D117" s="2"/>
      <c r="E117" s="59">
        <v>2018</v>
      </c>
      <c r="F117" s="59"/>
      <c r="G117" s="77" t="str">
        <f ca="1">IF(MasterTable7[[#This Row],[Year Completed]]&lt;=YEAR(TODAY()),"Existing TOD","Planned TOD")</f>
        <v>Existing TOD</v>
      </c>
      <c r="H117" s="2" t="s">
        <v>375</v>
      </c>
      <c r="I117" s="3" t="s">
        <v>336</v>
      </c>
      <c r="J117" t="str">
        <f t="shared" si="3"/>
        <v>CO</v>
      </c>
      <c r="K117">
        <v>39.669629999999998</v>
      </c>
      <c r="L117" s="52">
        <v>-104.82505999999999</v>
      </c>
      <c r="M117" s="53" t="s">
        <v>337</v>
      </c>
      <c r="N117" s="3" t="s">
        <v>376</v>
      </c>
      <c r="O117" s="1">
        <v>233</v>
      </c>
      <c r="P117" s="7" t="s">
        <v>93</v>
      </c>
      <c r="Q117" s="54" t="s">
        <v>114</v>
      </c>
      <c r="R117" s="55" t="s">
        <v>95</v>
      </c>
      <c r="S117" s="55"/>
      <c r="T117" s="7"/>
      <c r="U117" s="7"/>
      <c r="V117">
        <v>424</v>
      </c>
      <c r="W117" s="7"/>
      <c r="X117" s="7"/>
      <c r="Y117" s="7"/>
      <c r="Z117" s="56">
        <f t="shared" si="4"/>
        <v>424</v>
      </c>
      <c r="AA117" s="1"/>
      <c r="AB117" s="1"/>
      <c r="AC117" s="1"/>
      <c r="AD117" s="66"/>
      <c r="AE117" s="21"/>
      <c r="AF117" s="12"/>
      <c r="AG117" s="12"/>
      <c r="AH117" s="44">
        <f t="shared" si="6"/>
        <v>0</v>
      </c>
      <c r="AI117" s="15"/>
      <c r="AJ117" s="15"/>
    </row>
    <row r="118" spans="1:36" ht="15" customHeight="1" x14ac:dyDescent="0.3">
      <c r="A118" s="3">
        <v>1296</v>
      </c>
      <c r="B118" s="6" t="s">
        <v>377</v>
      </c>
      <c r="C118" s="2"/>
      <c r="D118" s="2"/>
      <c r="E118" s="59">
        <v>2006</v>
      </c>
      <c r="F118" s="59">
        <v>1996</v>
      </c>
      <c r="G118" s="77" t="str">
        <f ca="1">IF(MasterTable7[[#This Row],[Year Completed]]&lt;=YEAR(TODAY()),"Existing TOD","Planned TOD")</f>
        <v>Existing TOD</v>
      </c>
      <c r="H118" s="2" t="s">
        <v>378</v>
      </c>
      <c r="I118" s="3" t="s">
        <v>336</v>
      </c>
      <c r="J118" t="str">
        <f t="shared" si="3"/>
        <v>CO</v>
      </c>
      <c r="K118">
        <v>39.672449999999998</v>
      </c>
      <c r="L118" s="52">
        <v>-104.82621</v>
      </c>
      <c r="M118" s="53" t="s">
        <v>337</v>
      </c>
      <c r="N118" s="3" t="s">
        <v>376</v>
      </c>
      <c r="O118" s="1">
        <v>233</v>
      </c>
      <c r="P118" s="7" t="s">
        <v>148</v>
      </c>
      <c r="Q118" s="61" t="s">
        <v>109</v>
      </c>
      <c r="R118" s="55"/>
      <c r="S118" s="55"/>
      <c r="T118" s="7"/>
      <c r="U118" s="7"/>
      <c r="V118" s="7"/>
      <c r="W118" s="7"/>
      <c r="X118" s="7"/>
      <c r="Y118" s="7"/>
      <c r="Z118" s="56">
        <f t="shared" si="4"/>
        <v>0</v>
      </c>
      <c r="AA118" s="1"/>
      <c r="AB118" s="1"/>
      <c r="AC118" s="1"/>
      <c r="AD118" s="66"/>
      <c r="AE118" s="21"/>
      <c r="AF118" s="12"/>
      <c r="AG118" s="12"/>
      <c r="AH118" s="44">
        <f t="shared" si="6"/>
        <v>0</v>
      </c>
      <c r="AI118" s="15">
        <v>137</v>
      </c>
      <c r="AJ118" s="15"/>
    </row>
    <row r="119" spans="1:36" ht="15" customHeight="1" x14ac:dyDescent="0.3">
      <c r="A119" s="3">
        <v>1297</v>
      </c>
      <c r="B119" s="76" t="s">
        <v>379</v>
      </c>
      <c r="C119" s="76" t="s">
        <v>380</v>
      </c>
      <c r="D119" s="76"/>
      <c r="E119" s="82">
        <v>2019</v>
      </c>
      <c r="F119" s="82"/>
      <c r="G119" s="77" t="str">
        <f ca="1">IF(MasterTable7[[#This Row],[Year Completed]]&lt;=YEAR(TODAY()),"Existing TOD","Planned TOD")</f>
        <v>Existing TOD</v>
      </c>
      <c r="H119" s="76" t="s">
        <v>381</v>
      </c>
      <c r="I119" t="s">
        <v>336</v>
      </c>
      <c r="J119" t="str">
        <f t="shared" si="3"/>
        <v>CO</v>
      </c>
      <c r="K119">
        <v>39.674129999999998</v>
      </c>
      <c r="L119" s="52">
        <v>-104.82477</v>
      </c>
      <c r="M119" s="53" t="s">
        <v>337</v>
      </c>
      <c r="N119" t="s">
        <v>376</v>
      </c>
      <c r="O119" s="1">
        <v>233</v>
      </c>
      <c r="P119" t="s">
        <v>120</v>
      </c>
      <c r="Q119" s="54" t="s">
        <v>114</v>
      </c>
      <c r="R119" s="55" t="s">
        <v>95</v>
      </c>
      <c r="S119" s="55"/>
      <c r="T119" s="7"/>
      <c r="U119" s="7"/>
      <c r="V119" s="7">
        <v>316</v>
      </c>
      <c r="W119" s="7"/>
      <c r="X119" s="7"/>
      <c r="Y119" s="7"/>
      <c r="Z119" s="56">
        <f t="shared" si="4"/>
        <v>316</v>
      </c>
      <c r="AA119" s="1"/>
      <c r="AB119" s="1"/>
      <c r="AC119" s="1"/>
      <c r="AD119" s="54" t="s">
        <v>121</v>
      </c>
      <c r="AE119" s="80" t="s">
        <v>105</v>
      </c>
      <c r="AF119" s="88">
        <v>12500</v>
      </c>
      <c r="AG119" s="81" t="s">
        <v>105</v>
      </c>
      <c r="AH119" s="44">
        <f t="shared" si="6"/>
        <v>12500</v>
      </c>
      <c r="AI119" s="81" t="s">
        <v>105</v>
      </c>
      <c r="AJ119" s="81"/>
    </row>
    <row r="120" spans="1:36" ht="15" customHeight="1" x14ac:dyDescent="0.3">
      <c r="A120" s="3">
        <v>1298</v>
      </c>
      <c r="B120" t="s">
        <v>382</v>
      </c>
      <c r="D120" t="s">
        <v>383</v>
      </c>
      <c r="E120" s="82">
        <v>2022</v>
      </c>
      <c r="F120" s="82"/>
      <c r="G120" s="77" t="str">
        <f ca="1">IF(MasterTable7[[#This Row],[Year Completed]]&lt;=YEAR(TODAY()),"Existing TOD","Planned TOD")</f>
        <v>Existing TOD</v>
      </c>
      <c r="H120" t="s">
        <v>384</v>
      </c>
      <c r="I120" t="s">
        <v>336</v>
      </c>
      <c r="J120" t="str">
        <f t="shared" si="3"/>
        <v>CO</v>
      </c>
      <c r="K120">
        <v>39.659146999999997</v>
      </c>
      <c r="L120" s="69">
        <v>-104.844998</v>
      </c>
      <c r="M120" s="53" t="s">
        <v>337</v>
      </c>
      <c r="N120" t="s">
        <v>385</v>
      </c>
      <c r="O120" s="1">
        <v>32</v>
      </c>
      <c r="P120" s="6" t="s">
        <v>93</v>
      </c>
      <c r="Q120" s="54" t="s">
        <v>100</v>
      </c>
      <c r="R120" s="55" t="s">
        <v>95</v>
      </c>
      <c r="S120" s="55"/>
      <c r="T120" s="7">
        <v>63</v>
      </c>
      <c r="U120" s="7"/>
      <c r="W120" s="7"/>
      <c r="X120" s="7"/>
      <c r="Y120" s="7"/>
      <c r="Z120" s="56">
        <f t="shared" si="4"/>
        <v>63</v>
      </c>
      <c r="AA120" s="1"/>
      <c r="AB120" s="1"/>
      <c r="AC120" s="1"/>
      <c r="AD120" s="54"/>
      <c r="AE120" s="83"/>
      <c r="AF120" s="88"/>
      <c r="AG120" s="81" t="s">
        <v>105</v>
      </c>
      <c r="AH120" s="44">
        <f t="shared" si="6"/>
        <v>0</v>
      </c>
      <c r="AI120" s="81" t="s">
        <v>105</v>
      </c>
      <c r="AJ120" s="81"/>
    </row>
    <row r="121" spans="1:36" ht="15" customHeight="1" x14ac:dyDescent="0.3">
      <c r="A121" s="3">
        <v>1301</v>
      </c>
      <c r="B121" s="76" t="s">
        <v>386</v>
      </c>
      <c r="E121" s="82">
        <v>2017</v>
      </c>
      <c r="F121" s="82"/>
      <c r="G121" s="77" t="str">
        <f ca="1">IF(MasterTable7[[#This Row],[Year Completed]]&lt;=YEAR(TODAY()),"Existing TOD","Planned TOD")</f>
        <v>Existing TOD</v>
      </c>
      <c r="H121" s="76" t="s">
        <v>387</v>
      </c>
      <c r="I121" t="s">
        <v>388</v>
      </c>
      <c r="J121" t="str">
        <f t="shared" si="3"/>
        <v>CO</v>
      </c>
      <c r="K121">
        <v>39.602930000000001</v>
      </c>
      <c r="L121" s="52">
        <v>-104.88854000000001</v>
      </c>
      <c r="M121" s="60" t="s">
        <v>389</v>
      </c>
      <c r="N121" t="s">
        <v>390</v>
      </c>
      <c r="O121" s="1">
        <v>2</v>
      </c>
      <c r="P121" s="7" t="s">
        <v>108</v>
      </c>
      <c r="Q121" s="61" t="s">
        <v>109</v>
      </c>
      <c r="R121" s="62" t="s">
        <v>105</v>
      </c>
      <c r="S121" s="62"/>
      <c r="T121" s="7"/>
      <c r="U121" s="7"/>
      <c r="V121" s="7"/>
      <c r="W121" s="7"/>
      <c r="X121" s="7"/>
      <c r="Y121" s="7"/>
      <c r="Z121" s="56">
        <f t="shared" si="4"/>
        <v>0</v>
      </c>
      <c r="AA121" s="1"/>
      <c r="AB121" s="1"/>
      <c r="AC121" s="1"/>
      <c r="AD121" s="54" t="s">
        <v>110</v>
      </c>
      <c r="AE121" s="83">
        <v>300000</v>
      </c>
      <c r="AF121" s="81" t="s">
        <v>105</v>
      </c>
      <c r="AG121" s="81" t="s">
        <v>105</v>
      </c>
      <c r="AH121" s="44">
        <f t="shared" si="6"/>
        <v>300000</v>
      </c>
      <c r="AI121" s="81" t="s">
        <v>105</v>
      </c>
      <c r="AJ121" s="81"/>
    </row>
    <row r="122" spans="1:36" ht="15" customHeight="1" x14ac:dyDescent="0.3">
      <c r="A122" s="3">
        <v>1302</v>
      </c>
      <c r="B122" t="s">
        <v>391</v>
      </c>
      <c r="E122" s="82">
        <v>2015</v>
      </c>
      <c r="F122" s="82"/>
      <c r="G122" s="77" t="str">
        <f ca="1">IF(MasterTable7[[#This Row],[Year Completed]]&lt;=YEAR(TODAY()),"Existing TOD","Planned TOD")</f>
        <v>Existing TOD</v>
      </c>
      <c r="H122" s="76" t="s">
        <v>392</v>
      </c>
      <c r="I122" t="s">
        <v>388</v>
      </c>
      <c r="J122" t="str">
        <f t="shared" si="3"/>
        <v>CO</v>
      </c>
      <c r="K122">
        <v>39.602919999999997</v>
      </c>
      <c r="L122" s="52">
        <v>-104.89072</v>
      </c>
      <c r="M122" s="60" t="s">
        <v>389</v>
      </c>
      <c r="N122" t="s">
        <v>390</v>
      </c>
      <c r="O122" s="1">
        <v>2</v>
      </c>
      <c r="P122" s="7" t="s">
        <v>108</v>
      </c>
      <c r="Q122" s="61" t="s">
        <v>109</v>
      </c>
      <c r="R122" s="62" t="s">
        <v>105</v>
      </c>
      <c r="S122" s="62"/>
      <c r="T122" s="7"/>
      <c r="U122" s="7"/>
      <c r="V122" s="7"/>
      <c r="W122" s="7"/>
      <c r="X122" s="7"/>
      <c r="Y122" s="7"/>
      <c r="Z122" s="56">
        <f t="shared" si="4"/>
        <v>0</v>
      </c>
      <c r="AA122" s="1"/>
      <c r="AB122" s="1"/>
      <c r="AC122" s="1"/>
      <c r="AD122" s="54" t="s">
        <v>110</v>
      </c>
      <c r="AE122" s="83">
        <v>274000</v>
      </c>
      <c r="AF122" s="81" t="s">
        <v>105</v>
      </c>
      <c r="AG122" s="81" t="s">
        <v>105</v>
      </c>
      <c r="AH122" s="44">
        <f t="shared" si="6"/>
        <v>274000</v>
      </c>
      <c r="AI122" s="81" t="s">
        <v>105</v>
      </c>
      <c r="AJ122" s="81"/>
    </row>
    <row r="123" spans="1:36" ht="15" customHeight="1" x14ac:dyDescent="0.3">
      <c r="A123" s="3">
        <v>1303</v>
      </c>
      <c r="B123" s="76" t="s">
        <v>393</v>
      </c>
      <c r="E123" s="82">
        <v>2018</v>
      </c>
      <c r="F123" s="82"/>
      <c r="G123" s="77" t="str">
        <f ca="1">IF(MasterTable7[[#This Row],[Year Completed]]&lt;=YEAR(TODAY()),"Existing TOD","Planned TOD")</f>
        <v>Existing TOD</v>
      </c>
      <c r="H123" s="76" t="s">
        <v>394</v>
      </c>
      <c r="I123" t="s">
        <v>388</v>
      </c>
      <c r="J123" t="str">
        <f t="shared" si="3"/>
        <v>CO</v>
      </c>
      <c r="K123">
        <v>39.602029999999999</v>
      </c>
      <c r="L123" s="52">
        <v>-104.89053</v>
      </c>
      <c r="M123" s="60" t="s">
        <v>389</v>
      </c>
      <c r="N123" t="s">
        <v>390</v>
      </c>
      <c r="O123" s="1">
        <v>2</v>
      </c>
      <c r="P123" s="7" t="s">
        <v>108</v>
      </c>
      <c r="Q123" s="61" t="s">
        <v>109</v>
      </c>
      <c r="R123" s="62" t="s">
        <v>105</v>
      </c>
      <c r="S123" s="62"/>
      <c r="T123" s="7"/>
      <c r="U123" s="7"/>
      <c r="V123" s="7"/>
      <c r="W123" s="7"/>
      <c r="X123" s="7"/>
      <c r="Y123" s="7"/>
      <c r="Z123" s="56">
        <f t="shared" si="4"/>
        <v>0</v>
      </c>
      <c r="AA123" s="1"/>
      <c r="AB123" s="1"/>
      <c r="AC123" s="1"/>
      <c r="AD123" s="54" t="s">
        <v>110</v>
      </c>
      <c r="AE123" s="83">
        <v>324000</v>
      </c>
      <c r="AF123" s="81" t="s">
        <v>105</v>
      </c>
      <c r="AG123" s="81" t="s">
        <v>105</v>
      </c>
      <c r="AH123" s="44">
        <f t="shared" si="6"/>
        <v>324000</v>
      </c>
      <c r="AI123" s="81" t="s">
        <v>105</v>
      </c>
      <c r="AJ123" s="81"/>
    </row>
    <row r="124" spans="1:36" ht="15" customHeight="1" x14ac:dyDescent="0.3">
      <c r="A124" s="3">
        <v>1304</v>
      </c>
      <c r="B124" s="76" t="s">
        <v>395</v>
      </c>
      <c r="E124" s="59">
        <v>2008</v>
      </c>
      <c r="F124" s="59"/>
      <c r="G124" s="77" t="str">
        <f ca="1">IF(MasterTable7[[#This Row],[Year Completed]]&lt;=YEAR(TODAY()),"Existing TOD","Planned TOD")</f>
        <v>Existing TOD</v>
      </c>
      <c r="H124" s="76" t="s">
        <v>396</v>
      </c>
      <c r="I124" t="s">
        <v>388</v>
      </c>
      <c r="J124" t="str">
        <f t="shared" si="3"/>
        <v>CO</v>
      </c>
      <c r="K124">
        <v>39.600619999999999</v>
      </c>
      <c r="L124" s="52">
        <v>-104.89234</v>
      </c>
      <c r="M124" s="60" t="s">
        <v>389</v>
      </c>
      <c r="N124" t="s">
        <v>390</v>
      </c>
      <c r="O124" s="1">
        <v>2</v>
      </c>
      <c r="P124" s="7" t="s">
        <v>108</v>
      </c>
      <c r="Q124" s="61" t="s">
        <v>109</v>
      </c>
      <c r="R124" s="62" t="s">
        <v>105</v>
      </c>
      <c r="S124" s="62"/>
      <c r="T124" s="7"/>
      <c r="U124" s="7"/>
      <c r="V124" s="7"/>
      <c r="W124" s="7"/>
      <c r="X124" s="7"/>
      <c r="Y124" s="7"/>
      <c r="Z124" s="56">
        <f t="shared" si="4"/>
        <v>0</v>
      </c>
      <c r="AA124" s="1"/>
      <c r="AB124" s="1"/>
      <c r="AC124" s="1"/>
      <c r="AD124" s="54"/>
      <c r="AE124" s="83">
        <v>285000</v>
      </c>
      <c r="AF124" s="88"/>
      <c r="AG124" s="88">
        <v>14000</v>
      </c>
      <c r="AH124" s="44">
        <f t="shared" si="6"/>
        <v>299000</v>
      </c>
      <c r="AI124" s="89">
        <v>0</v>
      </c>
      <c r="AJ124" s="89"/>
    </row>
    <row r="125" spans="1:36" ht="15" customHeight="1" x14ac:dyDescent="0.3">
      <c r="A125" s="3">
        <v>1305</v>
      </c>
      <c r="B125" t="s">
        <v>397</v>
      </c>
      <c r="E125" s="82">
        <v>2009</v>
      </c>
      <c r="F125" s="82"/>
      <c r="G125" s="77" t="str">
        <f ca="1">IF(MasterTable7[[#This Row],[Year Completed]]&lt;=YEAR(TODAY()),"Existing TOD","Planned TOD")</f>
        <v>Existing TOD</v>
      </c>
      <c r="H125" s="76" t="s">
        <v>398</v>
      </c>
      <c r="I125" t="s">
        <v>388</v>
      </c>
      <c r="J125" t="str">
        <f t="shared" si="3"/>
        <v>CO</v>
      </c>
      <c r="K125">
        <v>39.601059999999997</v>
      </c>
      <c r="L125" s="52">
        <v>-104.88967</v>
      </c>
      <c r="M125" s="60" t="s">
        <v>389</v>
      </c>
      <c r="N125" t="s">
        <v>390</v>
      </c>
      <c r="O125" s="1">
        <v>2</v>
      </c>
      <c r="P125" s="7" t="s">
        <v>108</v>
      </c>
      <c r="Q125" s="61" t="s">
        <v>109</v>
      </c>
      <c r="R125" s="62" t="s">
        <v>105</v>
      </c>
      <c r="S125" s="62"/>
      <c r="T125" s="7"/>
      <c r="U125" s="7"/>
      <c r="V125" s="7"/>
      <c r="W125" s="7"/>
      <c r="X125" s="7"/>
      <c r="Y125" s="7"/>
      <c r="Z125" s="56">
        <f t="shared" si="4"/>
        <v>0</v>
      </c>
      <c r="AA125" s="1"/>
      <c r="AB125" s="1"/>
      <c r="AC125" s="1"/>
      <c r="AD125" s="54" t="s">
        <v>110</v>
      </c>
      <c r="AE125" s="83">
        <v>241846</v>
      </c>
      <c r="AF125" s="88"/>
      <c r="AG125" s="81" t="s">
        <v>105</v>
      </c>
      <c r="AH125" s="44">
        <f t="shared" si="6"/>
        <v>241846</v>
      </c>
      <c r="AI125" s="81" t="s">
        <v>105</v>
      </c>
      <c r="AJ125" s="81"/>
    </row>
    <row r="126" spans="1:36" ht="15" customHeight="1" x14ac:dyDescent="0.3">
      <c r="A126" s="3">
        <v>1307</v>
      </c>
      <c r="B126" s="76" t="s">
        <v>399</v>
      </c>
      <c r="E126" s="82">
        <v>2004</v>
      </c>
      <c r="F126" s="82"/>
      <c r="G126" s="77" t="str">
        <f ca="1">IF(MasterTable7[[#This Row],[Year Completed]]&lt;=YEAR(TODAY()),"Existing TOD","Planned TOD")</f>
        <v>Existing TOD</v>
      </c>
      <c r="H126" s="76" t="s">
        <v>400</v>
      </c>
      <c r="I126" t="s">
        <v>388</v>
      </c>
      <c r="J126" t="str">
        <f t="shared" si="3"/>
        <v>CO</v>
      </c>
      <c r="K126">
        <v>39.598109999999998</v>
      </c>
      <c r="L126" s="52">
        <v>-104.89567</v>
      </c>
      <c r="M126" s="60" t="s">
        <v>389</v>
      </c>
      <c r="N126" t="s">
        <v>390</v>
      </c>
      <c r="O126" s="1">
        <v>2</v>
      </c>
      <c r="P126" s="7" t="s">
        <v>108</v>
      </c>
      <c r="Q126" s="61" t="s">
        <v>109</v>
      </c>
      <c r="R126" s="62" t="s">
        <v>105</v>
      </c>
      <c r="S126" s="62"/>
      <c r="T126" s="7"/>
      <c r="U126" s="7"/>
      <c r="V126" s="7"/>
      <c r="W126" s="7"/>
      <c r="X126" s="7"/>
      <c r="Y126" s="7"/>
      <c r="Z126" s="56">
        <f t="shared" si="4"/>
        <v>0</v>
      </c>
      <c r="AA126" s="1"/>
      <c r="AB126" s="1"/>
      <c r="AC126" s="1"/>
      <c r="AD126" s="54"/>
      <c r="AE126" s="80" t="s">
        <v>105</v>
      </c>
      <c r="AF126" s="81" t="s">
        <v>105</v>
      </c>
      <c r="AG126" s="81" t="s">
        <v>105</v>
      </c>
      <c r="AH126" s="44">
        <f t="shared" si="6"/>
        <v>0</v>
      </c>
      <c r="AI126" s="88">
        <v>86</v>
      </c>
      <c r="AJ126" s="88"/>
    </row>
    <row r="127" spans="1:36" ht="14.25" customHeight="1" x14ac:dyDescent="0.3">
      <c r="A127" s="3">
        <v>1308</v>
      </c>
      <c r="B127" s="76" t="s">
        <v>401</v>
      </c>
      <c r="E127" s="59" t="s">
        <v>140</v>
      </c>
      <c r="F127" s="59"/>
      <c r="G127" s="77" t="str">
        <f ca="1">IF(MasterTable7[[#This Row],[Year Completed]]&lt;=YEAR(TODAY()),"Existing TOD","Planned TOD")</f>
        <v>Planned TOD</v>
      </c>
      <c r="H127" s="76" t="s">
        <v>402</v>
      </c>
      <c r="I127" t="s">
        <v>388</v>
      </c>
      <c r="J127" t="str">
        <f t="shared" si="3"/>
        <v>CO</v>
      </c>
      <c r="K127">
        <v>39.601894999999999</v>
      </c>
      <c r="L127" s="52">
        <v>-104.892354</v>
      </c>
      <c r="M127" s="60" t="s">
        <v>389</v>
      </c>
      <c r="N127" t="s">
        <v>390</v>
      </c>
      <c r="O127" s="1">
        <v>2</v>
      </c>
      <c r="P127" s="7" t="s">
        <v>108</v>
      </c>
      <c r="Q127" s="61" t="s">
        <v>109</v>
      </c>
      <c r="R127" s="55"/>
      <c r="S127" s="55"/>
      <c r="T127" s="7"/>
      <c r="U127" s="7"/>
      <c r="V127" s="7"/>
      <c r="W127" s="7"/>
      <c r="X127" s="7"/>
      <c r="Y127" s="7"/>
      <c r="Z127" s="56">
        <f t="shared" si="4"/>
        <v>0</v>
      </c>
      <c r="AA127" s="1"/>
      <c r="AB127" s="1"/>
      <c r="AC127" s="1"/>
      <c r="AD127" s="54" t="s">
        <v>110</v>
      </c>
      <c r="AE127" s="83"/>
      <c r="AF127" s="88"/>
      <c r="AG127" s="88"/>
      <c r="AH127" s="44">
        <f t="shared" si="6"/>
        <v>0</v>
      </c>
      <c r="AI127" s="89"/>
      <c r="AJ127" s="89"/>
    </row>
    <row r="128" spans="1:36" ht="15" customHeight="1" x14ac:dyDescent="0.3">
      <c r="A128" s="3">
        <v>1312</v>
      </c>
      <c r="B128" s="2" t="s">
        <v>403</v>
      </c>
      <c r="C128" s="2"/>
      <c r="D128" s="2"/>
      <c r="E128" s="1">
        <v>2013</v>
      </c>
      <c r="G128" s="77" t="str">
        <f ca="1">IF(MasterTable7[[#This Row],[Year Completed]]&lt;=YEAR(TODAY()),"Existing TOD","Planned TOD")</f>
        <v>Existing TOD</v>
      </c>
      <c r="H128" s="2" t="s">
        <v>404</v>
      </c>
      <c r="I128" t="s">
        <v>90</v>
      </c>
      <c r="J128" t="str">
        <f t="shared" si="3"/>
        <v>CO</v>
      </c>
      <c r="K128">
        <v>39.629840000000002</v>
      </c>
      <c r="L128" s="52">
        <v>-104.91240999999999</v>
      </c>
      <c r="M128" s="53" t="s">
        <v>389</v>
      </c>
      <c r="N128" s="3" t="s">
        <v>405</v>
      </c>
      <c r="O128" s="1">
        <v>125</v>
      </c>
      <c r="P128" t="s">
        <v>93</v>
      </c>
      <c r="Q128" s="54" t="s">
        <v>114</v>
      </c>
      <c r="R128" s="55" t="s">
        <v>95</v>
      </c>
      <c r="S128" s="55"/>
      <c r="T128" s="1"/>
      <c r="U128" s="1"/>
      <c r="V128">
        <v>204</v>
      </c>
      <c r="W128" s="1"/>
      <c r="X128" s="1"/>
      <c r="Y128" s="1"/>
      <c r="Z128" s="56">
        <f t="shared" si="4"/>
        <v>204</v>
      </c>
      <c r="AA128" s="1"/>
      <c r="AB128" s="1"/>
      <c r="AC128" s="1"/>
      <c r="AD128" s="53"/>
      <c r="AE128" s="43"/>
      <c r="AF128" s="17"/>
      <c r="AG128" s="17"/>
      <c r="AH128" s="44">
        <f t="shared" si="6"/>
        <v>0</v>
      </c>
      <c r="AI128" s="13"/>
      <c r="AJ128" s="13"/>
    </row>
    <row r="129" spans="1:36" ht="15" customHeight="1" x14ac:dyDescent="0.3">
      <c r="A129" s="3">
        <v>1313</v>
      </c>
      <c r="B129" s="76" t="s">
        <v>406</v>
      </c>
      <c r="E129" s="1">
        <v>2018</v>
      </c>
      <c r="G129" s="77" t="str">
        <f ca="1">IF(MasterTable7[[#This Row],[Year Completed]]&lt;=YEAR(TODAY()),"Existing TOD","Planned TOD")</f>
        <v>Existing TOD</v>
      </c>
      <c r="H129" s="76" t="s">
        <v>407</v>
      </c>
      <c r="I129" t="s">
        <v>90</v>
      </c>
      <c r="J129" t="str">
        <f t="shared" si="3"/>
        <v>CO</v>
      </c>
      <c r="K129">
        <v>39.624749999999999</v>
      </c>
      <c r="L129" s="52">
        <v>-104.90952</v>
      </c>
      <c r="M129" s="60" t="s">
        <v>389</v>
      </c>
      <c r="N129" t="s">
        <v>405</v>
      </c>
      <c r="O129" s="1">
        <v>125</v>
      </c>
      <c r="P129" s="7" t="s">
        <v>108</v>
      </c>
      <c r="Q129" s="61" t="s">
        <v>109</v>
      </c>
      <c r="R129" s="62" t="s">
        <v>105</v>
      </c>
      <c r="S129" s="62"/>
      <c r="T129" s="7"/>
      <c r="U129" s="7"/>
      <c r="V129" s="7"/>
      <c r="W129" s="7"/>
      <c r="X129" s="7"/>
      <c r="Y129" s="7"/>
      <c r="Z129" s="56">
        <f t="shared" si="4"/>
        <v>0</v>
      </c>
      <c r="AA129" s="1"/>
      <c r="AB129" s="1"/>
      <c r="AC129" s="1"/>
      <c r="AD129" s="54" t="s">
        <v>110</v>
      </c>
      <c r="AE129" s="22">
        <v>75000</v>
      </c>
      <c r="AF129" s="86"/>
      <c r="AG129" s="86"/>
      <c r="AH129" s="44">
        <f t="shared" si="6"/>
        <v>75000</v>
      </c>
      <c r="AI129" s="87"/>
      <c r="AJ129" s="87"/>
    </row>
    <row r="130" spans="1:36" ht="15" customHeight="1" x14ac:dyDescent="0.3">
      <c r="A130" s="3">
        <v>1314</v>
      </c>
      <c r="B130" s="76" t="s">
        <v>408</v>
      </c>
      <c r="E130" s="82">
        <v>2018</v>
      </c>
      <c r="F130" s="82"/>
      <c r="G130" s="77" t="str">
        <f ca="1">IF(MasterTable7[[#This Row],[Year Completed]]&lt;=YEAR(TODAY()),"Existing TOD","Planned TOD")</f>
        <v>Existing TOD</v>
      </c>
      <c r="H130" s="76" t="s">
        <v>409</v>
      </c>
      <c r="I130" t="s">
        <v>90</v>
      </c>
      <c r="J130" t="str">
        <f t="shared" ref="J130:J193" si="7">"CO"</f>
        <v>CO</v>
      </c>
      <c r="K130">
        <v>39.62567</v>
      </c>
      <c r="L130" s="52">
        <v>-104.90953</v>
      </c>
      <c r="M130" s="60" t="s">
        <v>389</v>
      </c>
      <c r="N130" t="s">
        <v>405</v>
      </c>
      <c r="O130" s="1">
        <v>125</v>
      </c>
      <c r="P130" s="7" t="s">
        <v>93</v>
      </c>
      <c r="Q130" s="54" t="s">
        <v>114</v>
      </c>
      <c r="R130" s="55" t="s">
        <v>95</v>
      </c>
      <c r="S130" s="55"/>
      <c r="T130" s="7"/>
      <c r="U130" s="7"/>
      <c r="V130">
        <v>163</v>
      </c>
      <c r="W130" s="7"/>
      <c r="X130" s="7"/>
      <c r="Y130" s="7"/>
      <c r="Z130" s="56">
        <f t="shared" ref="Z130:Z162" si="8">SUM(T130:Y130)</f>
        <v>163</v>
      </c>
      <c r="AA130" s="1"/>
      <c r="AB130" s="1"/>
      <c r="AC130" s="1"/>
      <c r="AD130" s="54"/>
      <c r="AE130" s="80" t="s">
        <v>105</v>
      </c>
      <c r="AF130" s="81" t="s">
        <v>105</v>
      </c>
      <c r="AG130" s="81" t="s">
        <v>105</v>
      </c>
      <c r="AH130" s="44">
        <f t="shared" si="6"/>
        <v>0</v>
      </c>
      <c r="AI130" s="81" t="s">
        <v>105</v>
      </c>
      <c r="AJ130" s="81"/>
    </row>
    <row r="131" spans="1:36" ht="15" customHeight="1" x14ac:dyDescent="0.3">
      <c r="A131" s="3">
        <v>1315</v>
      </c>
      <c r="B131" s="2" t="s">
        <v>410</v>
      </c>
      <c r="C131" s="2"/>
      <c r="D131" s="2"/>
      <c r="E131" s="1">
        <v>2009</v>
      </c>
      <c r="G131" s="77" t="str">
        <f ca="1">IF(MasterTable7[[#This Row],[Year Completed]]&lt;=YEAR(TODAY()),"Existing TOD","Planned TOD")</f>
        <v>Existing TOD</v>
      </c>
      <c r="H131" s="2" t="s">
        <v>411</v>
      </c>
      <c r="I131" s="3" t="s">
        <v>90</v>
      </c>
      <c r="J131" t="str">
        <f t="shared" si="7"/>
        <v>CO</v>
      </c>
      <c r="K131">
        <v>39.628369999999997</v>
      </c>
      <c r="L131" s="52">
        <v>-104.91014</v>
      </c>
      <c r="M131" s="53" t="s">
        <v>389</v>
      </c>
      <c r="N131" s="3" t="s">
        <v>405</v>
      </c>
      <c r="O131" s="1">
        <v>125</v>
      </c>
      <c r="P131" s="7" t="s">
        <v>93</v>
      </c>
      <c r="Q131" s="54" t="s">
        <v>114</v>
      </c>
      <c r="R131" s="55" t="s">
        <v>95</v>
      </c>
      <c r="S131" s="55"/>
      <c r="T131" s="1"/>
      <c r="U131" s="1"/>
      <c r="V131">
        <v>270</v>
      </c>
      <c r="W131" s="1"/>
      <c r="X131" s="1"/>
      <c r="Y131" s="1"/>
      <c r="Z131" s="56">
        <f t="shared" si="8"/>
        <v>270</v>
      </c>
      <c r="AA131" s="1"/>
      <c r="AB131" s="1"/>
      <c r="AC131" s="1"/>
      <c r="AD131" s="53"/>
      <c r="AE131" s="43"/>
      <c r="AF131" s="17"/>
      <c r="AG131" s="17"/>
      <c r="AH131" s="44">
        <f t="shared" si="6"/>
        <v>0</v>
      </c>
      <c r="AI131" s="13"/>
      <c r="AJ131" s="13"/>
    </row>
    <row r="132" spans="1:36" ht="15" customHeight="1" x14ac:dyDescent="0.3">
      <c r="A132" s="3">
        <v>1316</v>
      </c>
      <c r="B132" s="2" t="s">
        <v>412</v>
      </c>
      <c r="C132" s="2"/>
      <c r="D132" s="2"/>
      <c r="E132" s="1">
        <v>2009</v>
      </c>
      <c r="G132" s="77" t="str">
        <f ca="1">IF(MasterTable7[[#This Row],[Year Completed]]&lt;=YEAR(TODAY()),"Existing TOD","Planned TOD")</f>
        <v>Existing TOD</v>
      </c>
      <c r="H132" s="2" t="s">
        <v>413</v>
      </c>
      <c r="I132" s="3" t="s">
        <v>90</v>
      </c>
      <c r="J132" t="str">
        <f t="shared" si="7"/>
        <v>CO</v>
      </c>
      <c r="K132">
        <v>39.628660000000004</v>
      </c>
      <c r="L132" s="52">
        <v>-104.90795</v>
      </c>
      <c r="M132" s="53" t="s">
        <v>389</v>
      </c>
      <c r="N132" s="3" t="s">
        <v>405</v>
      </c>
      <c r="O132" s="1">
        <v>125</v>
      </c>
      <c r="P132" s="6" t="s">
        <v>93</v>
      </c>
      <c r="Q132" s="60" t="s">
        <v>114</v>
      </c>
      <c r="R132" s="55" t="s">
        <v>95</v>
      </c>
      <c r="S132" s="55"/>
      <c r="T132" s="1"/>
      <c r="U132" s="1"/>
      <c r="V132">
        <v>201</v>
      </c>
      <c r="W132" s="1"/>
      <c r="X132" s="1"/>
      <c r="Y132" s="1"/>
      <c r="Z132" s="56">
        <f t="shared" si="8"/>
        <v>201</v>
      </c>
      <c r="AA132" s="1"/>
      <c r="AB132" s="1"/>
      <c r="AC132" s="1"/>
      <c r="AD132" s="53"/>
      <c r="AF132" s="86"/>
      <c r="AG132" s="86"/>
      <c r="AH132" s="44">
        <f t="shared" si="6"/>
        <v>0</v>
      </c>
      <c r="AI132" s="87">
        <v>0</v>
      </c>
      <c r="AJ132" s="87"/>
    </row>
    <row r="133" spans="1:36" ht="15" customHeight="1" x14ac:dyDescent="0.3">
      <c r="A133" s="3">
        <v>1317</v>
      </c>
      <c r="B133" s="2" t="s">
        <v>414</v>
      </c>
      <c r="C133" s="6" t="s">
        <v>415</v>
      </c>
      <c r="D133" t="s">
        <v>1078</v>
      </c>
      <c r="E133" s="1">
        <v>2014</v>
      </c>
      <c r="G133" s="77" t="str">
        <f ca="1">IF(MasterTable7[[#This Row],[Year Completed]]&lt;=YEAR(TODAY()),"Existing TOD","Planned TOD")</f>
        <v>Existing TOD</v>
      </c>
      <c r="H133" s="2" t="s">
        <v>416</v>
      </c>
      <c r="I133" t="s">
        <v>90</v>
      </c>
      <c r="J133" t="str">
        <f t="shared" si="7"/>
        <v>CO</v>
      </c>
      <c r="K133">
        <v>39.624769999999998</v>
      </c>
      <c r="L133" s="52">
        <v>-104.90783999999999</v>
      </c>
      <c r="M133" s="53" t="s">
        <v>389</v>
      </c>
      <c r="N133" s="3" t="s">
        <v>405</v>
      </c>
      <c r="O133" s="1">
        <v>125</v>
      </c>
      <c r="P133" t="s">
        <v>93</v>
      </c>
      <c r="Q133" s="54" t="s">
        <v>114</v>
      </c>
      <c r="R133" s="55" t="s">
        <v>95</v>
      </c>
      <c r="S133" s="55"/>
      <c r="T133" s="1"/>
      <c r="U133" s="1"/>
      <c r="V133">
        <v>353</v>
      </c>
      <c r="W133" s="1"/>
      <c r="X133" s="1"/>
      <c r="Y133" s="1"/>
      <c r="Z133" s="56">
        <f t="shared" si="8"/>
        <v>353</v>
      </c>
      <c r="AA133" s="1"/>
      <c r="AB133" s="1"/>
      <c r="AC133" s="1"/>
      <c r="AD133" s="53"/>
      <c r="AE133" s="43"/>
      <c r="AF133" s="17"/>
      <c r="AG133" s="17"/>
      <c r="AH133" s="44">
        <f t="shared" si="6"/>
        <v>0</v>
      </c>
      <c r="AI133" s="13"/>
      <c r="AJ133" s="13"/>
    </row>
    <row r="134" spans="1:36" ht="15" customHeight="1" x14ac:dyDescent="0.3">
      <c r="A134" s="3">
        <v>1318</v>
      </c>
      <c r="B134" s="2" t="s">
        <v>417</v>
      </c>
      <c r="C134" s="6" t="s">
        <v>418</v>
      </c>
      <c r="D134" t="s">
        <v>1078</v>
      </c>
      <c r="E134" s="1">
        <v>2016</v>
      </c>
      <c r="G134" s="77" t="str">
        <f ca="1">IF(MasterTable7[[#This Row],[Year Completed]]&lt;=YEAR(TODAY()),"Existing TOD","Planned TOD")</f>
        <v>Existing TOD</v>
      </c>
      <c r="H134" s="2" t="s">
        <v>419</v>
      </c>
      <c r="I134" t="s">
        <v>90</v>
      </c>
      <c r="J134" t="str">
        <f t="shared" si="7"/>
        <v>CO</v>
      </c>
      <c r="K134">
        <v>39.624899999999997</v>
      </c>
      <c r="L134" s="52">
        <v>-104.90588</v>
      </c>
      <c r="M134" s="53" t="s">
        <v>389</v>
      </c>
      <c r="N134" s="3" t="s">
        <v>405</v>
      </c>
      <c r="O134" s="1">
        <v>125</v>
      </c>
      <c r="P134" s="6" t="s">
        <v>93</v>
      </c>
      <c r="Q134" s="53" t="s">
        <v>114</v>
      </c>
      <c r="R134" s="3" t="s">
        <v>95</v>
      </c>
      <c r="T134" s="1"/>
      <c r="U134" s="1"/>
      <c r="V134">
        <v>325</v>
      </c>
      <c r="W134" s="1"/>
      <c r="X134" s="1"/>
      <c r="Y134" s="1"/>
      <c r="Z134" s="56">
        <f t="shared" si="8"/>
        <v>325</v>
      </c>
      <c r="AA134" s="1"/>
      <c r="AB134" s="1"/>
      <c r="AC134" s="1"/>
      <c r="AD134" s="53"/>
      <c r="AE134" s="43"/>
      <c r="AF134" s="17"/>
      <c r="AG134" s="17"/>
      <c r="AH134" s="44">
        <f t="shared" si="6"/>
        <v>0</v>
      </c>
      <c r="AI134" s="13"/>
      <c r="AJ134" s="13"/>
    </row>
    <row r="135" spans="1:36" ht="15" customHeight="1" x14ac:dyDescent="0.3">
      <c r="A135" s="3">
        <v>1319</v>
      </c>
      <c r="B135" s="76" t="s">
        <v>420</v>
      </c>
      <c r="C135" s="7" t="s">
        <v>421</v>
      </c>
      <c r="D135" t="s">
        <v>1078</v>
      </c>
      <c r="E135" s="82">
        <v>2018</v>
      </c>
      <c r="F135" s="82"/>
      <c r="G135" s="77" t="str">
        <f ca="1">IF(MasterTable7[[#This Row],[Year Completed]]&lt;=YEAR(TODAY()),"Existing TOD","Planned TOD")</f>
        <v>Existing TOD</v>
      </c>
      <c r="H135" s="76" t="s">
        <v>422</v>
      </c>
      <c r="I135" t="s">
        <v>90</v>
      </c>
      <c r="J135" t="str">
        <f t="shared" si="7"/>
        <v>CO</v>
      </c>
      <c r="K135">
        <v>39.624690000000001</v>
      </c>
      <c r="L135" s="52">
        <v>-104.90448000000001</v>
      </c>
      <c r="M135" s="60" t="s">
        <v>389</v>
      </c>
      <c r="N135" t="s">
        <v>405</v>
      </c>
      <c r="O135" s="1">
        <v>125</v>
      </c>
      <c r="P135" s="7" t="s">
        <v>108</v>
      </c>
      <c r="Q135" s="61" t="s">
        <v>109</v>
      </c>
      <c r="R135" s="62" t="s">
        <v>105</v>
      </c>
      <c r="S135" s="62"/>
      <c r="T135" s="7"/>
      <c r="U135" s="7"/>
      <c r="V135" s="7"/>
      <c r="W135" s="7"/>
      <c r="X135" s="7"/>
      <c r="Y135" s="7"/>
      <c r="Z135" s="56">
        <f t="shared" si="8"/>
        <v>0</v>
      </c>
      <c r="AA135" s="1"/>
      <c r="AB135" s="1"/>
      <c r="AC135" s="1"/>
      <c r="AD135" s="54" t="s">
        <v>110</v>
      </c>
      <c r="AE135" s="83">
        <v>315000</v>
      </c>
      <c r="AF135" s="81" t="s">
        <v>105</v>
      </c>
      <c r="AG135" s="81" t="s">
        <v>105</v>
      </c>
      <c r="AH135" s="44">
        <f t="shared" si="6"/>
        <v>315000</v>
      </c>
      <c r="AI135" s="81" t="s">
        <v>105</v>
      </c>
      <c r="AJ135" s="81"/>
    </row>
    <row r="136" spans="1:36" ht="15" customHeight="1" x14ac:dyDescent="0.3">
      <c r="A136" s="3">
        <v>1320</v>
      </c>
      <c r="B136" s="2" t="s">
        <v>423</v>
      </c>
      <c r="C136" s="2"/>
      <c r="D136" s="2"/>
      <c r="E136" s="1">
        <v>2015</v>
      </c>
      <c r="G136" s="77" t="str">
        <f ca="1">IF(MasterTable7[[#This Row],[Year Completed]]&lt;=YEAR(TODAY()),"Existing TOD","Planned TOD")</f>
        <v>Existing TOD</v>
      </c>
      <c r="H136" s="2" t="s">
        <v>424</v>
      </c>
      <c r="I136" s="3" t="s">
        <v>90</v>
      </c>
      <c r="J136" t="str">
        <f t="shared" si="7"/>
        <v>CO</v>
      </c>
      <c r="K136">
        <v>39.62997</v>
      </c>
      <c r="L136" s="52">
        <v>-104.90243</v>
      </c>
      <c r="M136" s="53" t="s">
        <v>389</v>
      </c>
      <c r="N136" s="3" t="s">
        <v>405</v>
      </c>
      <c r="O136" s="1">
        <v>125</v>
      </c>
      <c r="P136" s="7" t="s">
        <v>93</v>
      </c>
      <c r="Q136" s="54" t="s">
        <v>114</v>
      </c>
      <c r="R136" s="55" t="s">
        <v>95</v>
      </c>
      <c r="S136" s="55"/>
      <c r="T136" s="59"/>
      <c r="U136" s="59"/>
      <c r="V136">
        <v>408</v>
      </c>
      <c r="W136" s="59"/>
      <c r="X136" s="59"/>
      <c r="Y136" s="59"/>
      <c r="Z136" s="56">
        <f t="shared" si="8"/>
        <v>408</v>
      </c>
      <c r="AA136" s="1"/>
      <c r="AB136" s="1"/>
      <c r="AC136" s="1"/>
      <c r="AD136" s="66"/>
      <c r="AE136" s="43"/>
      <c r="AF136" s="17"/>
      <c r="AG136" s="17"/>
      <c r="AH136" s="44">
        <f t="shared" si="6"/>
        <v>0</v>
      </c>
      <c r="AI136" s="13"/>
      <c r="AJ136" s="13"/>
    </row>
    <row r="137" spans="1:36" ht="15" customHeight="1" x14ac:dyDescent="0.3">
      <c r="A137" s="3">
        <v>1322</v>
      </c>
      <c r="B137" s="4" t="s">
        <v>425</v>
      </c>
      <c r="C137" s="4" t="s">
        <v>426</v>
      </c>
      <c r="D137" t="s">
        <v>1078</v>
      </c>
      <c r="E137" s="1">
        <v>2020</v>
      </c>
      <c r="F137" s="8"/>
      <c r="G137" s="77" t="str">
        <f ca="1">IF(MasterTable7[[#This Row],[Year Completed]]&lt;=YEAR(TODAY()),"Existing TOD","Planned TOD")</f>
        <v>Existing TOD</v>
      </c>
      <c r="H137" s="76" t="s">
        <v>427</v>
      </c>
      <c r="I137" t="s">
        <v>90</v>
      </c>
      <c r="J137" t="str">
        <f t="shared" si="7"/>
        <v>CO</v>
      </c>
      <c r="K137">
        <v>39.626530000000002</v>
      </c>
      <c r="L137" s="52">
        <v>-104.90615</v>
      </c>
      <c r="M137" s="60" t="s">
        <v>389</v>
      </c>
      <c r="N137" t="s">
        <v>405</v>
      </c>
      <c r="O137" s="1">
        <v>125</v>
      </c>
      <c r="P137" t="s">
        <v>108</v>
      </c>
      <c r="Q137" s="61" t="s">
        <v>109</v>
      </c>
      <c r="R137" s="55"/>
      <c r="S137" s="55"/>
      <c r="Z137" s="56">
        <f t="shared" si="8"/>
        <v>0</v>
      </c>
      <c r="AA137" s="1"/>
      <c r="AB137" s="1"/>
      <c r="AC137" s="1"/>
      <c r="AD137" s="60" t="s">
        <v>157</v>
      </c>
      <c r="AE137" s="20">
        <v>385992</v>
      </c>
      <c r="AF137" s="11">
        <v>6908</v>
      </c>
      <c r="AG137" s="9"/>
      <c r="AH137" s="44">
        <f t="shared" si="6"/>
        <v>392900</v>
      </c>
      <c r="AI137" s="9"/>
      <c r="AJ137" s="9"/>
    </row>
    <row r="138" spans="1:36" ht="15" customHeight="1" x14ac:dyDescent="0.3">
      <c r="A138" s="3">
        <v>1327</v>
      </c>
      <c r="B138" t="s">
        <v>428</v>
      </c>
      <c r="C138" s="2" t="s">
        <v>429</v>
      </c>
      <c r="D138" s="2"/>
      <c r="E138" s="1">
        <v>2020</v>
      </c>
      <c r="G138" s="77" t="str">
        <f ca="1">IF(MasterTable7[[#This Row],[Year Completed]]&lt;=YEAR(TODAY()),"Existing TOD","Planned TOD")</f>
        <v>Existing TOD</v>
      </c>
      <c r="H138" s="2" t="s">
        <v>430</v>
      </c>
      <c r="I138" s="3" t="s">
        <v>90</v>
      </c>
      <c r="J138" t="str">
        <f t="shared" si="7"/>
        <v>CO</v>
      </c>
      <c r="K138">
        <v>39.67718</v>
      </c>
      <c r="L138" s="52">
        <v>-104.94027</v>
      </c>
      <c r="M138" s="53" t="s">
        <v>389</v>
      </c>
      <c r="N138" t="s">
        <v>431</v>
      </c>
      <c r="O138" s="1">
        <v>127</v>
      </c>
      <c r="P138" t="s">
        <v>93</v>
      </c>
      <c r="Q138" s="54" t="s">
        <v>114</v>
      </c>
      <c r="R138" s="55" t="s">
        <v>95</v>
      </c>
      <c r="S138" s="55"/>
      <c r="T138" s="1"/>
      <c r="U138" s="1"/>
      <c r="V138">
        <v>350</v>
      </c>
      <c r="W138" s="1"/>
      <c r="X138" s="1"/>
      <c r="Y138" s="1"/>
      <c r="Z138" s="56">
        <f t="shared" si="8"/>
        <v>350</v>
      </c>
      <c r="AA138" s="1"/>
      <c r="AB138" s="1"/>
      <c r="AC138" s="1"/>
      <c r="AD138" s="53"/>
      <c r="AE138" s="43"/>
      <c r="AF138" s="17"/>
      <c r="AG138" s="17"/>
      <c r="AH138" s="44">
        <f t="shared" si="6"/>
        <v>0</v>
      </c>
      <c r="AI138" s="13"/>
      <c r="AJ138" s="13"/>
    </row>
    <row r="139" spans="1:36" ht="15" customHeight="1" x14ac:dyDescent="0.3">
      <c r="A139" s="3">
        <v>1335</v>
      </c>
      <c r="B139" t="s">
        <v>432</v>
      </c>
      <c r="E139" s="82">
        <v>2017</v>
      </c>
      <c r="F139" s="82"/>
      <c r="G139" s="77" t="str">
        <f ca="1">IF(MasterTable7[[#This Row],[Year Completed]]&lt;=YEAR(TODAY()),"Existing TOD","Planned TOD")</f>
        <v>Existing TOD</v>
      </c>
      <c r="H139" s="76" t="s">
        <v>433</v>
      </c>
      <c r="I139" s="3" t="s">
        <v>90</v>
      </c>
      <c r="J139" t="str">
        <f t="shared" si="7"/>
        <v>CO</v>
      </c>
      <c r="K139">
        <v>39.680900000000001</v>
      </c>
      <c r="L139" s="52">
        <v>-104.93819999999999</v>
      </c>
      <c r="M139" s="60" t="s">
        <v>389</v>
      </c>
      <c r="N139" t="s">
        <v>431</v>
      </c>
      <c r="O139" s="1">
        <v>127</v>
      </c>
      <c r="P139" s="7" t="s">
        <v>108</v>
      </c>
      <c r="Q139" s="61" t="s">
        <v>109</v>
      </c>
      <c r="R139" s="62" t="s">
        <v>105</v>
      </c>
      <c r="S139" s="62"/>
      <c r="T139" s="7"/>
      <c r="U139" s="7"/>
      <c r="V139" s="7"/>
      <c r="W139" s="7"/>
      <c r="X139" s="7"/>
      <c r="Y139" s="7"/>
      <c r="Z139" s="56">
        <f t="shared" si="8"/>
        <v>0</v>
      </c>
      <c r="AA139" s="1"/>
      <c r="AB139" s="1"/>
      <c r="AC139" s="1"/>
      <c r="AD139" s="60" t="s">
        <v>157</v>
      </c>
      <c r="AE139" s="83">
        <v>220000</v>
      </c>
      <c r="AF139" s="88">
        <v>12000</v>
      </c>
      <c r="AG139" s="81" t="s">
        <v>105</v>
      </c>
      <c r="AH139" s="44">
        <f t="shared" si="6"/>
        <v>232000</v>
      </c>
      <c r="AI139" s="81" t="s">
        <v>105</v>
      </c>
      <c r="AJ139" s="81"/>
    </row>
    <row r="140" spans="1:36" ht="15" customHeight="1" x14ac:dyDescent="0.3">
      <c r="A140" s="3">
        <v>1336</v>
      </c>
      <c r="B140" s="2" t="s">
        <v>434</v>
      </c>
      <c r="E140" s="1">
        <v>2014</v>
      </c>
      <c r="G140" s="77" t="str">
        <f ca="1">IF(MasterTable7[[#This Row],[Year Completed]]&lt;=YEAR(TODAY()),"Existing TOD","Planned TOD")</f>
        <v>Existing TOD</v>
      </c>
      <c r="H140" s="2" t="s">
        <v>435</v>
      </c>
      <c r="I140" t="s">
        <v>436</v>
      </c>
      <c r="J140" t="str">
        <f t="shared" si="7"/>
        <v>CO</v>
      </c>
      <c r="K140">
        <v>39.56223</v>
      </c>
      <c r="L140" s="52">
        <v>-104.86853000000001</v>
      </c>
      <c r="M140" s="60" t="s">
        <v>389</v>
      </c>
      <c r="N140" t="s">
        <v>437</v>
      </c>
      <c r="O140" s="1">
        <v>119</v>
      </c>
      <c r="P140" t="s">
        <v>120</v>
      </c>
      <c r="Q140" s="54" t="s">
        <v>114</v>
      </c>
      <c r="R140" s="3" t="s">
        <v>95</v>
      </c>
      <c r="V140">
        <v>265</v>
      </c>
      <c r="Z140" s="56">
        <f t="shared" si="8"/>
        <v>265</v>
      </c>
      <c r="AA140" s="1"/>
      <c r="AB140" s="1"/>
      <c r="AC140" s="1"/>
      <c r="AD140" s="54" t="s">
        <v>121</v>
      </c>
      <c r="AF140" s="86">
        <v>1500</v>
      </c>
      <c r="AG140" s="86"/>
      <c r="AH140" s="44">
        <f t="shared" si="6"/>
        <v>1500</v>
      </c>
      <c r="AI140" s="87">
        <v>0</v>
      </c>
      <c r="AJ140" s="87"/>
    </row>
    <row r="141" spans="1:36" ht="15" customHeight="1" x14ac:dyDescent="0.3">
      <c r="A141" s="3">
        <v>1340</v>
      </c>
      <c r="B141" t="s">
        <v>438</v>
      </c>
      <c r="E141" s="10">
        <v>2017</v>
      </c>
      <c r="F141" s="10"/>
      <c r="G141" s="77" t="str">
        <f ca="1">IF(MasterTable7[[#This Row],[Year Completed]]&lt;=YEAR(TODAY()),"Existing TOD","Planned TOD")</f>
        <v>Existing TOD</v>
      </c>
      <c r="H141" s="4" t="s">
        <v>439</v>
      </c>
      <c r="J141" t="str">
        <f t="shared" si="7"/>
        <v>CO</v>
      </c>
      <c r="K141">
        <v>39.580109999999998</v>
      </c>
      <c r="L141" s="52">
        <v>-104.88185</v>
      </c>
      <c r="M141" s="60" t="s">
        <v>389</v>
      </c>
      <c r="N141" t="s">
        <v>440</v>
      </c>
      <c r="O141" s="1">
        <v>122</v>
      </c>
      <c r="P141" s="7" t="s">
        <v>108</v>
      </c>
      <c r="Q141" s="61" t="s">
        <v>109</v>
      </c>
      <c r="R141" s="55"/>
      <c r="S141" s="55"/>
      <c r="T141" s="7"/>
      <c r="U141" s="7"/>
      <c r="V141" s="7"/>
      <c r="W141" s="7"/>
      <c r="X141" s="7"/>
      <c r="Y141" s="7"/>
      <c r="Z141" s="56">
        <f t="shared" si="8"/>
        <v>0</v>
      </c>
      <c r="AA141" s="1"/>
      <c r="AB141" s="1"/>
      <c r="AC141" s="1"/>
      <c r="AD141" s="54" t="s">
        <v>110</v>
      </c>
      <c r="AE141" s="20">
        <v>220000</v>
      </c>
      <c r="AF141" s="11"/>
      <c r="AG141" s="11"/>
      <c r="AH141" s="44">
        <f t="shared" si="6"/>
        <v>220000</v>
      </c>
      <c r="AI141" s="11"/>
      <c r="AJ141" s="11"/>
    </row>
    <row r="142" spans="1:36" ht="15" customHeight="1" x14ac:dyDescent="0.3">
      <c r="A142" s="3">
        <v>1341</v>
      </c>
      <c r="B142" s="2" t="s">
        <v>441</v>
      </c>
      <c r="C142" s="2"/>
      <c r="D142" s="2"/>
      <c r="E142" s="1">
        <v>2009</v>
      </c>
      <c r="G142" s="77" t="str">
        <f ca="1">IF(MasterTable7[[#This Row],[Year Completed]]&lt;=YEAR(TODAY()),"Existing TOD","Planned TOD")</f>
        <v>Existing TOD</v>
      </c>
      <c r="H142" s="2" t="s">
        <v>442</v>
      </c>
      <c r="I142" s="3"/>
      <c r="J142" t="str">
        <f t="shared" si="7"/>
        <v>CO</v>
      </c>
      <c r="K142">
        <v>39.581940000000003</v>
      </c>
      <c r="L142" s="52">
        <v>-104.87237</v>
      </c>
      <c r="M142" s="53" t="s">
        <v>389</v>
      </c>
      <c r="N142" s="3" t="s">
        <v>440</v>
      </c>
      <c r="O142" s="1">
        <v>122</v>
      </c>
      <c r="P142" t="s">
        <v>93</v>
      </c>
      <c r="Q142" s="60" t="s">
        <v>114</v>
      </c>
      <c r="R142" s="3" t="s">
        <v>95</v>
      </c>
      <c r="V142">
        <v>219</v>
      </c>
      <c r="Z142" s="56">
        <f t="shared" si="8"/>
        <v>219</v>
      </c>
      <c r="AA142" s="1"/>
      <c r="AB142" s="1"/>
      <c r="AC142" s="1"/>
      <c r="AD142" s="60"/>
      <c r="AF142" s="86"/>
      <c r="AG142" s="86"/>
      <c r="AH142" s="44">
        <f t="shared" si="6"/>
        <v>0</v>
      </c>
      <c r="AI142" s="87">
        <v>0</v>
      </c>
      <c r="AJ142" s="87"/>
    </row>
    <row r="143" spans="1:36" ht="15" customHeight="1" x14ac:dyDescent="0.3">
      <c r="A143" s="3">
        <v>1342</v>
      </c>
      <c r="B143" s="2" t="s">
        <v>443</v>
      </c>
      <c r="C143" s="2"/>
      <c r="D143" s="2"/>
      <c r="E143" s="1">
        <v>2009</v>
      </c>
      <c r="G143" s="77" t="str">
        <f ca="1">IF(MasterTable7[[#This Row],[Year Completed]]&lt;=YEAR(TODAY()),"Existing TOD","Planned TOD")</f>
        <v>Existing TOD</v>
      </c>
      <c r="H143" s="2" t="s">
        <v>444</v>
      </c>
      <c r="J143" t="str">
        <f t="shared" si="7"/>
        <v>CO</v>
      </c>
      <c r="K143">
        <v>39.580039999999997</v>
      </c>
      <c r="L143" s="52">
        <v>-104.86904</v>
      </c>
      <c r="M143" s="53" t="s">
        <v>389</v>
      </c>
      <c r="N143" s="3" t="s">
        <v>440</v>
      </c>
      <c r="O143" s="1">
        <v>122</v>
      </c>
      <c r="P143" s="7" t="s">
        <v>93</v>
      </c>
      <c r="Q143" s="54" t="s">
        <v>114</v>
      </c>
      <c r="R143" s="55" t="s">
        <v>95</v>
      </c>
      <c r="S143" s="55"/>
      <c r="T143" s="1"/>
      <c r="U143" s="1"/>
      <c r="V143">
        <v>308</v>
      </c>
      <c r="W143" s="1"/>
      <c r="X143" s="1"/>
      <c r="Y143" s="1"/>
      <c r="Z143" s="56">
        <f t="shared" si="8"/>
        <v>308</v>
      </c>
      <c r="AA143" s="1"/>
      <c r="AB143" s="1"/>
      <c r="AC143" s="1"/>
      <c r="AD143" s="53"/>
      <c r="AF143" s="86"/>
      <c r="AG143" s="86"/>
      <c r="AH143" s="44">
        <f t="shared" si="6"/>
        <v>0</v>
      </c>
      <c r="AI143" s="87">
        <v>0</v>
      </c>
      <c r="AJ143" s="87"/>
    </row>
    <row r="144" spans="1:36" ht="15" customHeight="1" x14ac:dyDescent="0.3">
      <c r="A144" s="3">
        <v>1343</v>
      </c>
      <c r="B144" s="2" t="s">
        <v>445</v>
      </c>
      <c r="C144" s="2"/>
      <c r="D144" s="2"/>
      <c r="E144" s="1">
        <v>2013</v>
      </c>
      <c r="G144" s="77" t="str">
        <f ca="1">IF(MasterTable7[[#This Row],[Year Completed]]&lt;=YEAR(TODAY()),"Existing TOD","Planned TOD")</f>
        <v>Existing TOD</v>
      </c>
      <c r="H144" s="2" t="s">
        <v>446</v>
      </c>
      <c r="I144" s="3"/>
      <c r="J144" t="str">
        <f t="shared" si="7"/>
        <v>CO</v>
      </c>
      <c r="K144">
        <v>39.578769999999999</v>
      </c>
      <c r="L144" s="52">
        <v>-104.87251000000001</v>
      </c>
      <c r="M144" s="53" t="s">
        <v>389</v>
      </c>
      <c r="N144" s="3" t="s">
        <v>440</v>
      </c>
      <c r="O144" s="1">
        <v>122</v>
      </c>
      <c r="P144" t="s">
        <v>93</v>
      </c>
      <c r="Q144" s="54" t="s">
        <v>114</v>
      </c>
      <c r="R144" s="55" t="s">
        <v>95</v>
      </c>
      <c r="S144" s="55"/>
      <c r="T144" s="1"/>
      <c r="U144" s="1"/>
      <c r="V144">
        <v>272</v>
      </c>
      <c r="W144" s="1"/>
      <c r="X144" s="1"/>
      <c r="Y144" s="1"/>
      <c r="Z144" s="56">
        <f t="shared" si="8"/>
        <v>272</v>
      </c>
      <c r="AA144" s="1"/>
      <c r="AB144" s="1"/>
      <c r="AC144" s="1"/>
      <c r="AD144" s="53"/>
      <c r="AE144" s="43"/>
      <c r="AF144" s="17"/>
      <c r="AG144" s="17"/>
      <c r="AH144" s="44">
        <f t="shared" si="6"/>
        <v>0</v>
      </c>
      <c r="AI144" s="13"/>
      <c r="AJ144" s="13"/>
    </row>
    <row r="145" spans="1:36" ht="15" customHeight="1" x14ac:dyDescent="0.3">
      <c r="A145" s="3">
        <v>1344</v>
      </c>
      <c r="B145" s="76" t="s">
        <v>447</v>
      </c>
      <c r="E145" s="82">
        <v>2017</v>
      </c>
      <c r="F145" s="82"/>
      <c r="G145" s="77" t="str">
        <f ca="1">IF(MasterTable7[[#This Row],[Year Completed]]&lt;=YEAR(TODAY()),"Existing TOD","Planned TOD")</f>
        <v>Existing TOD</v>
      </c>
      <c r="H145" s="76" t="s">
        <v>448</v>
      </c>
      <c r="I145" t="s">
        <v>449</v>
      </c>
      <c r="J145" t="str">
        <f t="shared" si="7"/>
        <v>CO</v>
      </c>
      <c r="K145">
        <v>39.575650000000003</v>
      </c>
      <c r="L145" s="52">
        <v>-104.87345999999999</v>
      </c>
      <c r="M145" s="60" t="s">
        <v>389</v>
      </c>
      <c r="N145" t="s">
        <v>440</v>
      </c>
      <c r="O145" s="1">
        <v>122</v>
      </c>
      <c r="P145" s="7" t="s">
        <v>108</v>
      </c>
      <c r="Q145" s="61" t="s">
        <v>109</v>
      </c>
      <c r="R145" s="62" t="s">
        <v>105</v>
      </c>
      <c r="S145" s="62"/>
      <c r="T145" s="7"/>
      <c r="U145" s="7"/>
      <c r="V145" s="7"/>
      <c r="W145" s="7"/>
      <c r="X145" s="7"/>
      <c r="Y145" s="7"/>
      <c r="Z145" s="56">
        <f t="shared" si="8"/>
        <v>0</v>
      </c>
      <c r="AA145" s="1"/>
      <c r="AB145" s="1"/>
      <c r="AC145" s="1"/>
      <c r="AD145" s="54" t="s">
        <v>110</v>
      </c>
      <c r="AE145" s="83">
        <v>120000</v>
      </c>
      <c r="AF145" s="81" t="s">
        <v>105</v>
      </c>
      <c r="AG145" s="81" t="s">
        <v>105</v>
      </c>
      <c r="AH145" s="44">
        <f t="shared" si="6"/>
        <v>120000</v>
      </c>
      <c r="AI145" s="81" t="s">
        <v>105</v>
      </c>
      <c r="AJ145" s="81"/>
    </row>
    <row r="146" spans="1:36" ht="15" customHeight="1" x14ac:dyDescent="0.3">
      <c r="A146" s="3">
        <v>1345</v>
      </c>
      <c r="B146" s="2" t="s">
        <v>450</v>
      </c>
      <c r="C146" s="2"/>
      <c r="D146" s="2"/>
      <c r="E146" s="1">
        <v>2017</v>
      </c>
      <c r="G146" s="77" t="str">
        <f ca="1">IF(MasterTable7[[#This Row],[Year Completed]]&lt;=YEAR(TODAY()),"Existing TOD","Planned TOD")</f>
        <v>Existing TOD</v>
      </c>
      <c r="H146" s="2" t="s">
        <v>451</v>
      </c>
      <c r="I146" s="3"/>
      <c r="J146" t="str">
        <f t="shared" si="7"/>
        <v>CO</v>
      </c>
      <c r="K146">
        <v>39.581249999999997</v>
      </c>
      <c r="L146" s="52">
        <v>-104.87429</v>
      </c>
      <c r="M146" s="53" t="s">
        <v>389</v>
      </c>
      <c r="N146" s="3" t="s">
        <v>440</v>
      </c>
      <c r="O146" s="1">
        <v>122</v>
      </c>
      <c r="P146" s="6" t="s">
        <v>93</v>
      </c>
      <c r="Q146" s="53" t="s">
        <v>114</v>
      </c>
      <c r="R146" s="3" t="s">
        <v>95</v>
      </c>
      <c r="T146" s="1"/>
      <c r="U146" s="1"/>
      <c r="V146">
        <v>256</v>
      </c>
      <c r="W146" s="1"/>
      <c r="X146" s="1"/>
      <c r="Y146" s="1"/>
      <c r="Z146" s="56">
        <f t="shared" si="8"/>
        <v>256</v>
      </c>
      <c r="AA146" s="1"/>
      <c r="AB146" s="1"/>
      <c r="AC146" s="1"/>
      <c r="AD146" s="53"/>
      <c r="AE146" s="43"/>
      <c r="AF146" s="17"/>
      <c r="AG146" s="17"/>
      <c r="AH146" s="44">
        <f t="shared" si="6"/>
        <v>0</v>
      </c>
      <c r="AI146" s="13"/>
      <c r="AJ146" s="13"/>
    </row>
    <row r="147" spans="1:36" ht="15" customHeight="1" x14ac:dyDescent="0.3">
      <c r="A147" s="3">
        <v>1346</v>
      </c>
      <c r="B147" s="76" t="s">
        <v>452</v>
      </c>
      <c r="E147" s="82">
        <v>2018</v>
      </c>
      <c r="F147" s="82"/>
      <c r="G147" s="77" t="str">
        <f ca="1">IF(MasterTable7[[#This Row],[Year Completed]]&lt;=YEAR(TODAY()),"Existing TOD","Planned TOD")</f>
        <v>Existing TOD</v>
      </c>
      <c r="H147" s="4" t="s">
        <v>453</v>
      </c>
      <c r="I147" t="s">
        <v>449</v>
      </c>
      <c r="J147" t="str">
        <f t="shared" si="7"/>
        <v>CO</v>
      </c>
      <c r="K147">
        <v>39.574199999999998</v>
      </c>
      <c r="L147" s="52">
        <v>-104.87875</v>
      </c>
      <c r="M147" s="60" t="s">
        <v>389</v>
      </c>
      <c r="N147" t="s">
        <v>440</v>
      </c>
      <c r="O147" s="1">
        <v>122</v>
      </c>
      <c r="P147" s="7" t="s">
        <v>93</v>
      </c>
      <c r="Q147" s="54" t="s">
        <v>114</v>
      </c>
      <c r="R147" s="55" t="s">
        <v>95</v>
      </c>
      <c r="S147" s="55"/>
      <c r="T147" s="7"/>
      <c r="U147" s="7"/>
      <c r="V147">
        <v>306</v>
      </c>
      <c r="W147" s="7"/>
      <c r="X147" s="7"/>
      <c r="Y147" s="7"/>
      <c r="Z147" s="56">
        <f t="shared" si="8"/>
        <v>306</v>
      </c>
      <c r="AA147" s="1"/>
      <c r="AB147" s="1"/>
      <c r="AC147" s="1"/>
      <c r="AD147" s="54"/>
      <c r="AE147" s="80" t="s">
        <v>105</v>
      </c>
      <c r="AF147" s="81" t="s">
        <v>105</v>
      </c>
      <c r="AG147" s="81" t="s">
        <v>105</v>
      </c>
      <c r="AH147" s="44">
        <f t="shared" si="6"/>
        <v>0</v>
      </c>
      <c r="AI147" s="81" t="s">
        <v>105</v>
      </c>
      <c r="AJ147" s="81"/>
    </row>
    <row r="148" spans="1:36" ht="15" customHeight="1" x14ac:dyDescent="0.3">
      <c r="A148" s="3">
        <v>1347</v>
      </c>
      <c r="B148" t="s">
        <v>454</v>
      </c>
      <c r="E148" s="10">
        <v>2008</v>
      </c>
      <c r="F148" s="10"/>
      <c r="G148" s="77" t="str">
        <f ca="1">IF(MasterTable7[[#This Row],[Year Completed]]&lt;=YEAR(TODAY()),"Existing TOD","Planned TOD")</f>
        <v>Existing TOD</v>
      </c>
      <c r="H148" s="4" t="s">
        <v>455</v>
      </c>
      <c r="I148" t="s">
        <v>449</v>
      </c>
      <c r="J148" t="str">
        <f t="shared" si="7"/>
        <v>CO</v>
      </c>
      <c r="K148">
        <v>39.579000000000001</v>
      </c>
      <c r="L148" s="52">
        <v>-104.87761</v>
      </c>
      <c r="M148" s="60" t="s">
        <v>389</v>
      </c>
      <c r="N148" t="s">
        <v>440</v>
      </c>
      <c r="O148" s="1">
        <v>122</v>
      </c>
      <c r="P148" s="7" t="s">
        <v>108</v>
      </c>
      <c r="Q148" s="61" t="s">
        <v>109</v>
      </c>
      <c r="R148" s="62" t="s">
        <v>105</v>
      </c>
      <c r="S148" s="62"/>
      <c r="T148" s="7"/>
      <c r="U148" s="7"/>
      <c r="V148" s="7"/>
      <c r="W148" s="7"/>
      <c r="X148" s="7"/>
      <c r="Y148" s="7"/>
      <c r="Z148" s="56">
        <f t="shared" si="8"/>
        <v>0</v>
      </c>
      <c r="AA148" s="1"/>
      <c r="AB148" s="1"/>
      <c r="AC148" s="1"/>
      <c r="AD148" s="54" t="s">
        <v>110</v>
      </c>
      <c r="AE148" s="21">
        <v>142587</v>
      </c>
      <c r="AF148" s="11" t="s">
        <v>105</v>
      </c>
      <c r="AG148" s="11" t="s">
        <v>105</v>
      </c>
      <c r="AH148" s="44">
        <f t="shared" si="6"/>
        <v>142587</v>
      </c>
      <c r="AI148" s="11" t="s">
        <v>105</v>
      </c>
      <c r="AJ148" s="11"/>
    </row>
    <row r="149" spans="1:36" ht="15" customHeight="1" x14ac:dyDescent="0.3">
      <c r="A149" s="3">
        <v>1348</v>
      </c>
      <c r="B149" t="s">
        <v>456</v>
      </c>
      <c r="E149" s="1">
        <v>2008</v>
      </c>
      <c r="G149" s="77" t="str">
        <f ca="1">IF(MasterTable7[[#This Row],[Year Completed]]&lt;=YEAR(TODAY()),"Existing TOD","Planned TOD")</f>
        <v>Existing TOD</v>
      </c>
      <c r="H149" s="4" t="s">
        <v>457</v>
      </c>
      <c r="J149" t="str">
        <f t="shared" si="7"/>
        <v>CO</v>
      </c>
      <c r="K149">
        <v>39.57949</v>
      </c>
      <c r="L149" s="52">
        <v>-104.87090999999999</v>
      </c>
      <c r="M149" s="60" t="s">
        <v>389</v>
      </c>
      <c r="N149" t="s">
        <v>440</v>
      </c>
      <c r="O149" s="1">
        <v>122</v>
      </c>
      <c r="P149" t="s">
        <v>120</v>
      </c>
      <c r="Q149" s="60" t="s">
        <v>114</v>
      </c>
      <c r="R149" s="3" t="s">
        <v>132</v>
      </c>
      <c r="W149">
        <v>90</v>
      </c>
      <c r="Z149" s="56">
        <f t="shared" si="8"/>
        <v>90</v>
      </c>
      <c r="AA149" s="1"/>
      <c r="AB149" s="1"/>
      <c r="AC149" s="1"/>
      <c r="AD149" s="60" t="s">
        <v>157</v>
      </c>
      <c r="AE149" s="43">
        <v>24000</v>
      </c>
      <c r="AF149" s="17">
        <v>19250</v>
      </c>
      <c r="AG149" s="17"/>
      <c r="AH149" s="44">
        <f t="shared" si="6"/>
        <v>43250</v>
      </c>
      <c r="AI149" s="16">
        <v>0</v>
      </c>
      <c r="AJ149" s="16"/>
    </row>
    <row r="150" spans="1:36" ht="15" customHeight="1" x14ac:dyDescent="0.3">
      <c r="A150" s="3">
        <v>1350</v>
      </c>
      <c r="B150" t="s">
        <v>458</v>
      </c>
      <c r="E150" s="1">
        <v>2007</v>
      </c>
      <c r="G150" s="77" t="str">
        <f ca="1">IF(MasterTable7[[#This Row],[Year Completed]]&lt;=YEAR(TODAY()),"Existing TOD","Planned TOD")</f>
        <v>Existing TOD</v>
      </c>
      <c r="H150" s="4" t="s">
        <v>459</v>
      </c>
      <c r="J150" t="str">
        <f t="shared" si="7"/>
        <v>CO</v>
      </c>
      <c r="K150">
        <v>39.579009999999997</v>
      </c>
      <c r="L150" s="52">
        <v>-104.86893999999999</v>
      </c>
      <c r="M150" s="60" t="s">
        <v>389</v>
      </c>
      <c r="N150" t="s">
        <v>440</v>
      </c>
      <c r="O150" s="1">
        <v>122</v>
      </c>
      <c r="P150" t="s">
        <v>93</v>
      </c>
      <c r="Q150" s="60" t="s">
        <v>114</v>
      </c>
      <c r="R150" s="3" t="s">
        <v>132</v>
      </c>
      <c r="W150">
        <v>277</v>
      </c>
      <c r="Z150" s="56">
        <f t="shared" si="8"/>
        <v>277</v>
      </c>
      <c r="AA150" s="1"/>
      <c r="AB150" s="1"/>
      <c r="AC150" s="1"/>
      <c r="AD150" s="60"/>
      <c r="AE150" s="43"/>
      <c r="AF150" s="17"/>
      <c r="AG150" s="17"/>
      <c r="AH150" s="44">
        <f t="shared" si="6"/>
        <v>0</v>
      </c>
      <c r="AI150" s="16">
        <v>0</v>
      </c>
      <c r="AJ150" s="16"/>
    </row>
    <row r="151" spans="1:36" ht="15" customHeight="1" x14ac:dyDescent="0.3">
      <c r="A151" s="3">
        <v>1351</v>
      </c>
      <c r="B151" s="2" t="s">
        <v>460</v>
      </c>
      <c r="C151" s="2"/>
      <c r="D151" s="2"/>
      <c r="E151" s="1">
        <v>2008</v>
      </c>
      <c r="G151" s="77" t="str">
        <f ca="1">IF(MasterTable7[[#This Row],[Year Completed]]&lt;=YEAR(TODAY()),"Existing TOD","Planned TOD")</f>
        <v>Existing TOD</v>
      </c>
      <c r="H151" s="2" t="s">
        <v>461</v>
      </c>
      <c r="I151" s="3" t="s">
        <v>449</v>
      </c>
      <c r="J151" t="str">
        <f t="shared" si="7"/>
        <v>CO</v>
      </c>
      <c r="K151">
        <v>39.57873</v>
      </c>
      <c r="L151" s="52">
        <v>-104.88491</v>
      </c>
      <c r="M151" s="53" t="s">
        <v>389</v>
      </c>
      <c r="N151" s="3" t="s">
        <v>440</v>
      </c>
      <c r="O151" s="1">
        <v>122</v>
      </c>
      <c r="P151" s="6" t="s">
        <v>93</v>
      </c>
      <c r="Q151" s="60" t="s">
        <v>114</v>
      </c>
      <c r="R151" s="3" t="s">
        <v>132</v>
      </c>
      <c r="T151" s="1"/>
      <c r="U151" s="1"/>
      <c r="W151">
        <v>109</v>
      </c>
      <c r="X151" s="1"/>
      <c r="Y151" s="1"/>
      <c r="Z151" s="56">
        <f t="shared" si="8"/>
        <v>109</v>
      </c>
      <c r="AA151" s="1"/>
      <c r="AB151" s="1"/>
      <c r="AC151" s="1"/>
      <c r="AD151" s="53"/>
      <c r="AE151" s="43"/>
      <c r="AF151" s="17"/>
      <c r="AG151" s="17"/>
      <c r="AH151" s="44">
        <f t="shared" si="6"/>
        <v>0</v>
      </c>
      <c r="AI151" s="13">
        <v>0</v>
      </c>
      <c r="AJ151" s="13"/>
    </row>
    <row r="152" spans="1:36" ht="15" customHeight="1" x14ac:dyDescent="0.3">
      <c r="A152" s="3">
        <v>1353</v>
      </c>
      <c r="B152" s="76" t="s">
        <v>462</v>
      </c>
      <c r="E152" s="82" t="s">
        <v>140</v>
      </c>
      <c r="F152" s="82"/>
      <c r="G152" s="77" t="str">
        <f ca="1">IF(MasterTable7[[#This Row],[Year Completed]]&lt;=YEAR(TODAY()),"Existing TOD","Planned TOD")</f>
        <v>Planned TOD</v>
      </c>
      <c r="H152" t="s">
        <v>463</v>
      </c>
      <c r="I152" t="s">
        <v>449</v>
      </c>
      <c r="J152" t="str">
        <f t="shared" si="7"/>
        <v>CO</v>
      </c>
      <c r="K152">
        <v>39.575609999999998</v>
      </c>
      <c r="L152" s="52">
        <v>-104.87569000000001</v>
      </c>
      <c r="M152" s="60" t="s">
        <v>389</v>
      </c>
      <c r="N152" t="s">
        <v>440</v>
      </c>
      <c r="O152" s="1">
        <v>122</v>
      </c>
      <c r="P152" s="7" t="s">
        <v>108</v>
      </c>
      <c r="Q152" s="61" t="s">
        <v>109</v>
      </c>
      <c r="R152" s="55"/>
      <c r="S152" s="55"/>
      <c r="T152" s="7"/>
      <c r="U152" s="7"/>
      <c r="V152" s="7"/>
      <c r="W152" s="7"/>
      <c r="X152" s="7"/>
      <c r="Y152" s="7"/>
      <c r="Z152" s="56">
        <f t="shared" si="8"/>
        <v>0</v>
      </c>
      <c r="AA152" s="1"/>
      <c r="AB152" s="1"/>
      <c r="AC152" s="1"/>
      <c r="AD152" s="54" t="s">
        <v>110</v>
      </c>
      <c r="AE152" s="80"/>
      <c r="AF152" s="81"/>
      <c r="AG152" s="81"/>
      <c r="AH152" s="44">
        <f t="shared" ref="AH152:AH215" si="9">SUM(AE152:AG152)</f>
        <v>0</v>
      </c>
      <c r="AI152" s="81"/>
      <c r="AJ152" s="81"/>
    </row>
    <row r="153" spans="1:36" ht="15" customHeight="1" x14ac:dyDescent="0.3">
      <c r="A153" s="3">
        <v>1354</v>
      </c>
      <c r="B153" s="2" t="s">
        <v>464</v>
      </c>
      <c r="C153" s="2"/>
      <c r="D153" s="2"/>
      <c r="E153" s="1">
        <v>2018</v>
      </c>
      <c r="G153" s="77" t="str">
        <f ca="1">IF(MasterTable7[[#This Row],[Year Completed]]&lt;=YEAR(TODAY()),"Existing TOD","Planned TOD")</f>
        <v>Existing TOD</v>
      </c>
      <c r="H153" s="2" t="s">
        <v>465</v>
      </c>
      <c r="I153" t="s">
        <v>90</v>
      </c>
      <c r="J153" t="str">
        <f t="shared" si="7"/>
        <v>CO</v>
      </c>
      <c r="K153">
        <v>39.695180000000001</v>
      </c>
      <c r="L153" s="52">
        <v>-104.98657</v>
      </c>
      <c r="M153" s="53" t="s">
        <v>91</v>
      </c>
      <c r="N153" s="3" t="s">
        <v>131</v>
      </c>
      <c r="O153" s="1">
        <v>62</v>
      </c>
      <c r="P153" s="6" t="s">
        <v>93</v>
      </c>
      <c r="Q153" s="53" t="s">
        <v>114</v>
      </c>
      <c r="R153" s="3" t="s">
        <v>95</v>
      </c>
      <c r="T153" s="1"/>
      <c r="U153" s="1"/>
      <c r="V153">
        <v>303</v>
      </c>
      <c r="W153" s="1"/>
      <c r="X153" s="1"/>
      <c r="Y153" s="1"/>
      <c r="Z153" s="56">
        <f t="shared" si="8"/>
        <v>303</v>
      </c>
      <c r="AA153" s="1"/>
      <c r="AB153" s="1"/>
      <c r="AC153" s="1"/>
      <c r="AD153" s="53"/>
      <c r="AE153" s="43"/>
      <c r="AF153" s="17"/>
      <c r="AG153" s="17"/>
      <c r="AH153" s="44">
        <f t="shared" si="9"/>
        <v>0</v>
      </c>
      <c r="AI153" s="13"/>
      <c r="AJ153" s="13"/>
    </row>
    <row r="154" spans="1:36" ht="15" customHeight="1" x14ac:dyDescent="0.3">
      <c r="A154" s="3">
        <v>1355</v>
      </c>
      <c r="B154" s="76" t="s">
        <v>466</v>
      </c>
      <c r="E154" s="59">
        <v>2015</v>
      </c>
      <c r="F154" s="59"/>
      <c r="G154" s="77" t="str">
        <f ca="1">IF(MasterTable7[[#This Row],[Year Completed]]&lt;=YEAR(TODAY()),"Existing TOD","Planned TOD")</f>
        <v>Existing TOD</v>
      </c>
      <c r="H154" s="76" t="s">
        <v>467</v>
      </c>
      <c r="I154" t="s">
        <v>468</v>
      </c>
      <c r="J154" t="str">
        <f t="shared" si="7"/>
        <v>CO</v>
      </c>
      <c r="K154">
        <v>39.547449999999998</v>
      </c>
      <c r="L154" s="52">
        <v>-104.87118</v>
      </c>
      <c r="M154" s="60" t="s">
        <v>389</v>
      </c>
      <c r="N154" t="s">
        <v>469</v>
      </c>
      <c r="O154" s="1">
        <v>121</v>
      </c>
      <c r="P154" s="7" t="s">
        <v>93</v>
      </c>
      <c r="Q154" s="53" t="s">
        <v>114</v>
      </c>
      <c r="R154" s="3" t="s">
        <v>95</v>
      </c>
      <c r="T154" s="7"/>
      <c r="U154" s="7"/>
      <c r="V154">
        <v>267</v>
      </c>
      <c r="W154" s="7"/>
      <c r="X154" s="7"/>
      <c r="Y154" s="7"/>
      <c r="Z154" s="56">
        <f t="shared" si="8"/>
        <v>267</v>
      </c>
      <c r="AA154" s="1"/>
      <c r="AB154" s="1"/>
      <c r="AC154" s="1"/>
      <c r="AD154" s="54"/>
      <c r="AE154" s="83"/>
      <c r="AF154" s="88"/>
      <c r="AG154" s="88"/>
      <c r="AH154" s="44">
        <f t="shared" si="9"/>
        <v>0</v>
      </c>
      <c r="AI154" s="89"/>
      <c r="AJ154" s="89"/>
    </row>
    <row r="155" spans="1:36" ht="15" customHeight="1" x14ac:dyDescent="0.3">
      <c r="A155" s="3">
        <v>1356</v>
      </c>
      <c r="B155" s="76" t="s">
        <v>470</v>
      </c>
      <c r="E155" s="59">
        <v>2006</v>
      </c>
      <c r="F155" s="59"/>
      <c r="G155" s="77" t="str">
        <f ca="1">IF(MasterTable7[[#This Row],[Year Completed]]&lt;=YEAR(TODAY()),"Existing TOD","Planned TOD")</f>
        <v>Existing TOD</v>
      </c>
      <c r="H155" s="76" t="s">
        <v>471</v>
      </c>
      <c r="I155" t="s">
        <v>468</v>
      </c>
      <c r="J155" t="str">
        <f t="shared" si="7"/>
        <v>CO</v>
      </c>
      <c r="K155">
        <v>39.550049999999999</v>
      </c>
      <c r="L155" s="52">
        <v>-104.87260000000001</v>
      </c>
      <c r="M155" s="60" t="s">
        <v>389</v>
      </c>
      <c r="N155" t="s">
        <v>469</v>
      </c>
      <c r="O155" s="1">
        <v>121</v>
      </c>
      <c r="P155" s="7" t="s">
        <v>93</v>
      </c>
      <c r="Q155" s="54" t="s">
        <v>114</v>
      </c>
      <c r="R155" s="55" t="s">
        <v>132</v>
      </c>
      <c r="S155" s="55"/>
      <c r="T155" s="7"/>
      <c r="U155" s="7"/>
      <c r="W155" s="70">
        <v>145</v>
      </c>
      <c r="X155" s="7"/>
      <c r="Y155" s="7"/>
      <c r="Z155" s="56">
        <f t="shared" si="8"/>
        <v>145</v>
      </c>
      <c r="AA155" s="1"/>
      <c r="AB155" s="1"/>
      <c r="AC155" s="1"/>
      <c r="AD155" s="54"/>
      <c r="AE155" s="83"/>
      <c r="AF155" s="88"/>
      <c r="AG155" s="88"/>
      <c r="AH155" s="44">
        <f t="shared" si="9"/>
        <v>0</v>
      </c>
      <c r="AI155" s="89">
        <v>0</v>
      </c>
      <c r="AJ155" s="89"/>
    </row>
    <row r="156" spans="1:36" ht="15" customHeight="1" x14ac:dyDescent="0.3">
      <c r="A156" s="3">
        <v>1357</v>
      </c>
      <c r="B156" s="76" t="s">
        <v>472</v>
      </c>
      <c r="E156" s="59">
        <v>2006</v>
      </c>
      <c r="F156" s="59"/>
      <c r="G156" s="77" t="str">
        <f ca="1">IF(MasterTable7[[#This Row],[Year Completed]]&lt;=YEAR(TODAY()),"Existing TOD","Planned TOD")</f>
        <v>Existing TOD</v>
      </c>
      <c r="H156" s="76" t="s">
        <v>473</v>
      </c>
      <c r="I156" t="s">
        <v>468</v>
      </c>
      <c r="J156" t="str">
        <f t="shared" si="7"/>
        <v>CO</v>
      </c>
      <c r="K156">
        <v>39.549019999999999</v>
      </c>
      <c r="L156" s="52">
        <v>-104.87159</v>
      </c>
      <c r="M156" s="60" t="s">
        <v>389</v>
      </c>
      <c r="N156" t="s">
        <v>469</v>
      </c>
      <c r="O156" s="1">
        <v>121</v>
      </c>
      <c r="P156" t="s">
        <v>120</v>
      </c>
      <c r="Q156" s="53" t="s">
        <v>114</v>
      </c>
      <c r="R156" s="3" t="s">
        <v>95</v>
      </c>
      <c r="T156" s="7"/>
      <c r="U156" s="7"/>
      <c r="V156">
        <v>431</v>
      </c>
      <c r="W156" s="7"/>
      <c r="X156" s="7"/>
      <c r="Y156" s="7"/>
      <c r="Z156" s="56">
        <f t="shared" si="8"/>
        <v>431</v>
      </c>
      <c r="AA156" s="1"/>
      <c r="AB156" s="1"/>
      <c r="AC156" s="1"/>
      <c r="AD156" s="54"/>
      <c r="AE156" s="83"/>
      <c r="AF156" s="88"/>
      <c r="AG156" s="88">
        <v>34746</v>
      </c>
      <c r="AH156" s="44">
        <f t="shared" si="9"/>
        <v>34746</v>
      </c>
      <c r="AI156" s="89">
        <v>0</v>
      </c>
      <c r="AJ156" s="89"/>
    </row>
    <row r="157" spans="1:36" ht="15" customHeight="1" x14ac:dyDescent="0.3">
      <c r="A157" s="3">
        <v>1359</v>
      </c>
      <c r="B157" s="76" t="s">
        <v>474</v>
      </c>
      <c r="E157" s="82">
        <v>2018</v>
      </c>
      <c r="F157" s="82"/>
      <c r="G157" s="77" t="str">
        <f ca="1">IF(MasterTable7[[#This Row],[Year Completed]]&lt;=YEAR(TODAY()),"Existing TOD","Planned TOD")</f>
        <v>Existing TOD</v>
      </c>
      <c r="H157" s="76" t="s">
        <v>475</v>
      </c>
      <c r="I157" t="s">
        <v>468</v>
      </c>
      <c r="J157" t="str">
        <f t="shared" si="7"/>
        <v>CO</v>
      </c>
      <c r="K157">
        <v>39.542369999999998</v>
      </c>
      <c r="L157" s="52">
        <v>-104.87179999999999</v>
      </c>
      <c r="M157" s="60" t="s">
        <v>389</v>
      </c>
      <c r="N157" t="s">
        <v>469</v>
      </c>
      <c r="O157" s="1">
        <v>121</v>
      </c>
      <c r="P157" s="7" t="s">
        <v>93</v>
      </c>
      <c r="Q157" s="54" t="s">
        <v>114</v>
      </c>
      <c r="R157" s="55" t="s">
        <v>95</v>
      </c>
      <c r="S157" s="55"/>
      <c r="T157" s="7"/>
      <c r="U157" s="7"/>
      <c r="V157">
        <v>236</v>
      </c>
      <c r="W157" s="7"/>
      <c r="X157" s="7"/>
      <c r="Y157" s="7"/>
      <c r="Z157" s="56">
        <f t="shared" si="8"/>
        <v>236</v>
      </c>
      <c r="AA157" s="1"/>
      <c r="AB157" s="1"/>
      <c r="AC157" s="1"/>
      <c r="AD157" s="54"/>
      <c r="AE157" s="80" t="s">
        <v>105</v>
      </c>
      <c r="AF157" s="81" t="s">
        <v>105</v>
      </c>
      <c r="AG157" s="81" t="s">
        <v>105</v>
      </c>
      <c r="AH157" s="44">
        <f t="shared" si="9"/>
        <v>0</v>
      </c>
      <c r="AI157" s="81" t="s">
        <v>105</v>
      </c>
      <c r="AJ157" s="81"/>
    </row>
    <row r="158" spans="1:36" ht="15" customHeight="1" x14ac:dyDescent="0.3">
      <c r="A158" s="3">
        <v>1360</v>
      </c>
      <c r="B158" s="76" t="s">
        <v>476</v>
      </c>
      <c r="E158" s="59">
        <v>2015</v>
      </c>
      <c r="F158" s="59"/>
      <c r="G158" s="77" t="str">
        <f ca="1">IF(MasterTable7[[#This Row],[Year Completed]]&lt;=YEAR(TODAY()),"Existing TOD","Planned TOD")</f>
        <v>Existing TOD</v>
      </c>
      <c r="H158" s="76" t="s">
        <v>477</v>
      </c>
      <c r="I158" t="s">
        <v>468</v>
      </c>
      <c r="J158" t="str">
        <f t="shared" si="7"/>
        <v>CO</v>
      </c>
      <c r="K158">
        <v>39.540460000000003</v>
      </c>
      <c r="L158" s="52">
        <v>-104.87327999999999</v>
      </c>
      <c r="M158" s="60" t="s">
        <v>389</v>
      </c>
      <c r="N158" t="s">
        <v>469</v>
      </c>
      <c r="O158" s="1">
        <v>121</v>
      </c>
      <c r="P158" s="7" t="s">
        <v>93</v>
      </c>
      <c r="Q158" s="54" t="s">
        <v>114</v>
      </c>
      <c r="R158" s="55" t="s">
        <v>95</v>
      </c>
      <c r="S158" s="55"/>
      <c r="T158" s="7"/>
      <c r="U158" s="7"/>
      <c r="V158">
        <v>230</v>
      </c>
      <c r="W158" s="7"/>
      <c r="X158" s="7"/>
      <c r="Y158" s="7"/>
      <c r="Z158" s="56">
        <f t="shared" si="8"/>
        <v>230</v>
      </c>
      <c r="AA158" s="1"/>
      <c r="AB158" s="1"/>
      <c r="AC158" s="1"/>
      <c r="AD158" s="54"/>
      <c r="AE158" s="83"/>
      <c r="AF158" s="88"/>
      <c r="AG158" s="88"/>
      <c r="AH158" s="44">
        <f t="shared" si="9"/>
        <v>0</v>
      </c>
      <c r="AI158" s="89"/>
      <c r="AJ158" s="89"/>
    </row>
    <row r="159" spans="1:36" ht="15" customHeight="1" x14ac:dyDescent="0.3">
      <c r="A159" s="3">
        <v>1361</v>
      </c>
      <c r="B159" s="2" t="s">
        <v>478</v>
      </c>
      <c r="C159" s="2"/>
      <c r="D159" s="2"/>
      <c r="E159" s="59">
        <v>2015</v>
      </c>
      <c r="F159" s="59"/>
      <c r="G159" s="77" t="str">
        <f ca="1">IF(MasterTable7[[#This Row],[Year Completed]]&lt;=YEAR(TODAY()),"Existing TOD","Planned TOD")</f>
        <v>Existing TOD</v>
      </c>
      <c r="H159" s="2" t="s">
        <v>479</v>
      </c>
      <c r="I159" s="3" t="s">
        <v>468</v>
      </c>
      <c r="J159" t="str">
        <f t="shared" si="7"/>
        <v>CO</v>
      </c>
      <c r="K159">
        <v>39.546289999999999</v>
      </c>
      <c r="L159" s="52">
        <v>-104.87126000000001</v>
      </c>
      <c r="M159" s="53" t="s">
        <v>389</v>
      </c>
      <c r="N159" s="3" t="s">
        <v>469</v>
      </c>
      <c r="O159" s="1">
        <v>121</v>
      </c>
      <c r="P159" s="7" t="s">
        <v>93</v>
      </c>
      <c r="Q159" s="54" t="s">
        <v>114</v>
      </c>
      <c r="R159" s="55" t="s">
        <v>95</v>
      </c>
      <c r="S159" s="55"/>
      <c r="T159" s="59"/>
      <c r="U159" s="59"/>
      <c r="V159">
        <v>101</v>
      </c>
      <c r="W159" s="59"/>
      <c r="X159" s="59"/>
      <c r="Y159" s="59"/>
      <c r="Z159" s="56">
        <f t="shared" si="8"/>
        <v>101</v>
      </c>
      <c r="AA159" s="1"/>
      <c r="AB159" s="1"/>
      <c r="AC159" s="1"/>
      <c r="AD159" s="66"/>
      <c r="AE159" s="21"/>
      <c r="AF159" s="12"/>
      <c r="AG159" s="12"/>
      <c r="AH159" s="44">
        <f t="shared" si="9"/>
        <v>0</v>
      </c>
      <c r="AI159" s="15"/>
      <c r="AJ159" s="15"/>
    </row>
    <row r="160" spans="1:36" ht="15" customHeight="1" x14ac:dyDescent="0.3">
      <c r="A160" s="3">
        <v>1362</v>
      </c>
      <c r="B160" t="s">
        <v>480</v>
      </c>
      <c r="E160" s="82">
        <v>2008</v>
      </c>
      <c r="F160" s="82"/>
      <c r="G160" s="77" t="str">
        <f ca="1">IF(MasterTable7[[#This Row],[Year Completed]]&lt;=YEAR(TODAY()),"Existing TOD","Planned TOD")</f>
        <v>Existing TOD</v>
      </c>
      <c r="H160" s="76" t="s">
        <v>481</v>
      </c>
      <c r="I160" t="s">
        <v>468</v>
      </c>
      <c r="J160" t="str">
        <f t="shared" si="7"/>
        <v>CO</v>
      </c>
      <c r="K160">
        <v>39.545769999999997</v>
      </c>
      <c r="L160" s="52">
        <v>-104.87018</v>
      </c>
      <c r="M160" s="60" t="s">
        <v>389</v>
      </c>
      <c r="N160" t="s">
        <v>469</v>
      </c>
      <c r="O160" s="1">
        <v>121</v>
      </c>
      <c r="P160" s="7" t="s">
        <v>108</v>
      </c>
      <c r="Q160" s="61" t="s">
        <v>109</v>
      </c>
      <c r="R160" s="62" t="s">
        <v>105</v>
      </c>
      <c r="S160" s="62"/>
      <c r="T160" s="7"/>
      <c r="U160" s="7"/>
      <c r="V160" s="7"/>
      <c r="W160" s="7"/>
      <c r="X160" s="7"/>
      <c r="Y160" s="7"/>
      <c r="Z160" s="56">
        <f t="shared" si="8"/>
        <v>0</v>
      </c>
      <c r="AA160" s="1"/>
      <c r="AB160" s="1"/>
      <c r="AC160" s="1"/>
      <c r="AD160" s="60" t="s">
        <v>157</v>
      </c>
      <c r="AE160" s="83">
        <v>197000</v>
      </c>
      <c r="AF160" s="88">
        <v>10000</v>
      </c>
      <c r="AG160" s="81" t="s">
        <v>105</v>
      </c>
      <c r="AH160" s="44">
        <f t="shared" si="9"/>
        <v>207000</v>
      </c>
      <c r="AI160" s="81" t="s">
        <v>105</v>
      </c>
      <c r="AJ160" s="81"/>
    </row>
    <row r="161" spans="1:36" ht="15" customHeight="1" x14ac:dyDescent="0.3">
      <c r="A161" s="3">
        <v>1363</v>
      </c>
      <c r="B161" s="76" t="s">
        <v>482</v>
      </c>
      <c r="E161" s="59">
        <v>2003</v>
      </c>
      <c r="F161" s="59"/>
      <c r="G161" s="77" t="str">
        <f ca="1">IF(MasterTable7[[#This Row],[Year Completed]]&lt;=YEAR(TODAY()),"Existing TOD","Planned TOD")</f>
        <v>Existing TOD</v>
      </c>
      <c r="H161" s="76" t="s">
        <v>483</v>
      </c>
      <c r="I161" t="s">
        <v>468</v>
      </c>
      <c r="J161" t="str">
        <f t="shared" si="7"/>
        <v>CO</v>
      </c>
      <c r="K161">
        <v>39.552500000000002</v>
      </c>
      <c r="L161" s="52">
        <v>-104.87214</v>
      </c>
      <c r="M161" s="60" t="s">
        <v>389</v>
      </c>
      <c r="N161" t="s">
        <v>469</v>
      </c>
      <c r="O161" s="1">
        <v>121</v>
      </c>
      <c r="P161" t="s">
        <v>120</v>
      </c>
      <c r="Q161" s="54" t="s">
        <v>114</v>
      </c>
      <c r="R161" s="3" t="s">
        <v>95</v>
      </c>
      <c r="T161" s="7"/>
      <c r="U161" s="7"/>
      <c r="V161" s="7">
        <v>400</v>
      </c>
      <c r="W161" s="7"/>
      <c r="X161" s="7"/>
      <c r="Y161" s="7"/>
      <c r="Z161" s="56">
        <f t="shared" si="8"/>
        <v>400</v>
      </c>
      <c r="AA161" s="1"/>
      <c r="AB161" s="1"/>
      <c r="AC161" s="1"/>
      <c r="AD161" s="54" t="s">
        <v>121</v>
      </c>
      <c r="AE161" s="83"/>
      <c r="AF161" s="88">
        <v>9500</v>
      </c>
      <c r="AG161" s="88"/>
      <c r="AH161" s="44">
        <f t="shared" si="9"/>
        <v>9500</v>
      </c>
      <c r="AI161" s="89">
        <v>0</v>
      </c>
      <c r="AJ161" s="89"/>
    </row>
    <row r="162" spans="1:36" ht="15" customHeight="1" x14ac:dyDescent="0.3">
      <c r="A162" s="3">
        <v>1365</v>
      </c>
      <c r="B162" s="76" t="s">
        <v>484</v>
      </c>
      <c r="E162" s="59">
        <v>2003</v>
      </c>
      <c r="F162" s="59"/>
      <c r="G162" s="77" t="str">
        <f ca="1">IF(MasterTable7[[#This Row],[Year Completed]]&lt;=YEAR(TODAY()),"Existing TOD","Planned TOD")</f>
        <v>Existing TOD</v>
      </c>
      <c r="H162" s="76" t="s">
        <v>485</v>
      </c>
      <c r="I162" t="s">
        <v>486</v>
      </c>
      <c r="J162" t="str">
        <f t="shared" si="7"/>
        <v>CO</v>
      </c>
      <c r="K162">
        <v>39.54139</v>
      </c>
      <c r="L162" s="52">
        <v>-104.87013</v>
      </c>
      <c r="M162" s="60" t="s">
        <v>389</v>
      </c>
      <c r="N162" t="s">
        <v>469</v>
      </c>
      <c r="O162" s="1">
        <v>121</v>
      </c>
      <c r="P162" s="7" t="s">
        <v>148</v>
      </c>
      <c r="Q162" s="61" t="s">
        <v>109</v>
      </c>
      <c r="R162" s="55"/>
      <c r="S162" s="55"/>
      <c r="T162" s="7"/>
      <c r="U162" s="7"/>
      <c r="V162" s="7"/>
      <c r="W162" s="7"/>
      <c r="X162" s="7"/>
      <c r="Y162" s="7"/>
      <c r="Z162" s="56">
        <f t="shared" si="8"/>
        <v>0</v>
      </c>
      <c r="AA162" s="1"/>
      <c r="AB162" s="1"/>
      <c r="AC162" s="1"/>
      <c r="AD162" s="54"/>
      <c r="AE162" s="83"/>
      <c r="AF162" s="88"/>
      <c r="AG162" s="88"/>
      <c r="AH162" s="44">
        <f t="shared" si="9"/>
        <v>0</v>
      </c>
      <c r="AI162" s="89">
        <v>279</v>
      </c>
      <c r="AJ162" s="89"/>
    </row>
    <row r="163" spans="1:36" ht="15" customHeight="1" x14ac:dyDescent="0.3">
      <c r="A163" s="3">
        <v>1368</v>
      </c>
      <c r="B163" t="s">
        <v>487</v>
      </c>
      <c r="E163" s="82" t="s">
        <v>140</v>
      </c>
      <c r="F163" s="82"/>
      <c r="G163" s="77" t="str">
        <f ca="1">IF(MasterTable7[[#This Row],[Year Completed]]&lt;=YEAR(TODAY()),"Existing TOD","Planned TOD")</f>
        <v>Planned TOD</v>
      </c>
      <c r="H163" t="s">
        <v>488</v>
      </c>
      <c r="I163" t="s">
        <v>468</v>
      </c>
      <c r="J163" t="str">
        <f t="shared" si="7"/>
        <v>CO</v>
      </c>
      <c r="K163">
        <v>39.527479999999997</v>
      </c>
      <c r="L163" s="52">
        <v>-104.86265</v>
      </c>
      <c r="M163" s="60" t="s">
        <v>389</v>
      </c>
      <c r="N163" t="s">
        <v>489</v>
      </c>
      <c r="O163" s="1">
        <v>249</v>
      </c>
      <c r="P163" s="7" t="s">
        <v>140</v>
      </c>
      <c r="Q163" s="54" t="s">
        <v>140</v>
      </c>
      <c r="R163" s="55"/>
      <c r="S163" s="55"/>
      <c r="T163" s="7"/>
      <c r="U163" s="7"/>
      <c r="V163" s="7"/>
      <c r="W163" s="7"/>
      <c r="X163" s="7"/>
      <c r="Y163" s="7"/>
      <c r="Z163" s="56"/>
      <c r="AA163" s="1"/>
      <c r="AB163" s="1"/>
      <c r="AC163" s="1"/>
      <c r="AD163" s="54" t="s">
        <v>140</v>
      </c>
      <c r="AE163" s="83"/>
      <c r="AF163" s="88"/>
      <c r="AG163" s="81" t="s">
        <v>105</v>
      </c>
      <c r="AH163" s="44">
        <f t="shared" si="9"/>
        <v>0</v>
      </c>
      <c r="AI163" s="81" t="s">
        <v>105</v>
      </c>
      <c r="AJ163" s="81"/>
    </row>
    <row r="164" spans="1:36" ht="15" customHeight="1" x14ac:dyDescent="0.3">
      <c r="A164" s="3">
        <v>1369</v>
      </c>
      <c r="B164" s="2" t="s">
        <v>490</v>
      </c>
      <c r="C164" s="2"/>
      <c r="D164" s="2"/>
      <c r="E164" s="59">
        <v>2015</v>
      </c>
      <c r="F164" s="59"/>
      <c r="G164" s="77" t="str">
        <f ca="1">IF(MasterTable7[[#This Row],[Year Completed]]&lt;=YEAR(TODAY()),"Existing TOD","Planned TOD")</f>
        <v>Existing TOD</v>
      </c>
      <c r="H164" s="2" t="s">
        <v>491</v>
      </c>
      <c r="I164" s="3" t="s">
        <v>90</v>
      </c>
      <c r="J164" t="str">
        <f t="shared" si="7"/>
        <v>CO</v>
      </c>
      <c r="K164">
        <v>39.693170000000002</v>
      </c>
      <c r="L164" s="52">
        <v>-104.97960999999999</v>
      </c>
      <c r="M164" s="53" t="s">
        <v>389</v>
      </c>
      <c r="N164" s="3" t="s">
        <v>492</v>
      </c>
      <c r="O164" s="1">
        <v>128</v>
      </c>
      <c r="P164" s="6" t="s">
        <v>93</v>
      </c>
      <c r="Q164" s="66" t="s">
        <v>114</v>
      </c>
      <c r="R164" s="55" t="s">
        <v>95</v>
      </c>
      <c r="S164" s="55"/>
      <c r="T164" s="59"/>
      <c r="U164" s="59"/>
      <c r="V164">
        <v>32</v>
      </c>
      <c r="W164" s="59"/>
      <c r="X164" s="59"/>
      <c r="Y164" s="59"/>
      <c r="Z164" s="56">
        <f t="shared" ref="Z164:Z227" si="10">SUM(T164:Y164)</f>
        <v>32</v>
      </c>
      <c r="AA164" s="1"/>
      <c r="AB164" s="1"/>
      <c r="AC164" s="1"/>
      <c r="AD164" s="66"/>
      <c r="AE164" s="21"/>
      <c r="AF164" s="12"/>
      <c r="AG164" s="12"/>
      <c r="AH164" s="44">
        <f t="shared" si="9"/>
        <v>0</v>
      </c>
      <c r="AI164" s="15"/>
      <c r="AJ164" s="15"/>
    </row>
    <row r="165" spans="1:36" ht="15" customHeight="1" x14ac:dyDescent="0.3">
      <c r="A165" s="3">
        <v>1370</v>
      </c>
      <c r="B165" t="s">
        <v>493</v>
      </c>
      <c r="E165" s="1">
        <v>2007</v>
      </c>
      <c r="G165" s="77" t="str">
        <f ca="1">IF(MasterTable7[[#This Row],[Year Completed]]&lt;=YEAR(TODAY()),"Existing TOD","Planned TOD")</f>
        <v>Existing TOD</v>
      </c>
      <c r="H165" s="76" t="s">
        <v>494</v>
      </c>
      <c r="I165" t="s">
        <v>90</v>
      </c>
      <c r="J165" t="str">
        <f t="shared" si="7"/>
        <v>CO</v>
      </c>
      <c r="K165">
        <v>39.692549999999997</v>
      </c>
      <c r="L165" s="52">
        <v>-104.97848999999999</v>
      </c>
      <c r="M165" s="60" t="s">
        <v>389</v>
      </c>
      <c r="N165" t="s">
        <v>492</v>
      </c>
      <c r="O165" s="1">
        <v>128</v>
      </c>
      <c r="P165" t="s">
        <v>120</v>
      </c>
      <c r="Q165" s="54" t="s">
        <v>114</v>
      </c>
      <c r="R165" s="3" t="s">
        <v>177</v>
      </c>
      <c r="W165">
        <v>29</v>
      </c>
      <c r="Z165" s="56">
        <f t="shared" si="10"/>
        <v>29</v>
      </c>
      <c r="AA165" s="1"/>
      <c r="AB165" s="1"/>
      <c r="AC165" s="1"/>
      <c r="AD165" s="54" t="s">
        <v>121</v>
      </c>
      <c r="AF165" s="86">
        <v>3000</v>
      </c>
      <c r="AG165" s="86"/>
      <c r="AH165" s="44">
        <f t="shared" si="9"/>
        <v>3000</v>
      </c>
      <c r="AI165" s="87">
        <v>0</v>
      </c>
      <c r="AJ165" s="87"/>
    </row>
    <row r="166" spans="1:36" ht="15" customHeight="1" x14ac:dyDescent="0.3">
      <c r="A166" s="3">
        <v>1372</v>
      </c>
      <c r="B166" s="2" t="s">
        <v>495</v>
      </c>
      <c r="C166" s="2"/>
      <c r="D166" s="2"/>
      <c r="E166" s="1">
        <v>2009</v>
      </c>
      <c r="G166" s="77" t="str">
        <f ca="1">IF(MasterTable7[[#This Row],[Year Completed]]&lt;=YEAR(TODAY()),"Existing TOD","Planned TOD")</f>
        <v>Existing TOD</v>
      </c>
      <c r="H166" s="2" t="s">
        <v>496</v>
      </c>
      <c r="I166" t="s">
        <v>388</v>
      </c>
      <c r="J166" t="str">
        <f t="shared" si="7"/>
        <v>CO</v>
      </c>
      <c r="K166">
        <v>39.617449999999998</v>
      </c>
      <c r="L166" s="52">
        <v>-104.90004999999999</v>
      </c>
      <c r="M166" s="53" t="s">
        <v>389</v>
      </c>
      <c r="N166" s="3" t="s">
        <v>497</v>
      </c>
      <c r="O166" s="1">
        <v>124</v>
      </c>
      <c r="P166" t="s">
        <v>120</v>
      </c>
      <c r="Q166" s="60" t="s">
        <v>114</v>
      </c>
      <c r="R166" s="55" t="s">
        <v>132</v>
      </c>
      <c r="S166" s="55"/>
      <c r="W166">
        <v>271</v>
      </c>
      <c r="Z166" s="56">
        <f t="shared" si="10"/>
        <v>271</v>
      </c>
      <c r="AA166" s="1"/>
      <c r="AB166" s="1"/>
      <c r="AC166" s="1"/>
      <c r="AD166" s="54" t="s">
        <v>121</v>
      </c>
      <c r="AE166" s="43"/>
      <c r="AF166" s="17">
        <v>168000</v>
      </c>
      <c r="AG166" s="86"/>
      <c r="AH166" s="44">
        <f t="shared" si="9"/>
        <v>168000</v>
      </c>
      <c r="AI166" s="16">
        <v>0</v>
      </c>
      <c r="AJ166" s="16"/>
    </row>
    <row r="167" spans="1:36" ht="15" customHeight="1" x14ac:dyDescent="0.3">
      <c r="A167" s="3">
        <v>1374</v>
      </c>
      <c r="B167" t="s">
        <v>498</v>
      </c>
      <c r="E167" s="1">
        <v>2007</v>
      </c>
      <c r="G167" s="77" t="str">
        <f ca="1">IF(MasterTable7[[#This Row],[Year Completed]]&lt;=YEAR(TODAY()),"Existing TOD","Planned TOD")</f>
        <v>Existing TOD</v>
      </c>
      <c r="H167" s="76" t="s">
        <v>499</v>
      </c>
      <c r="I167" t="s">
        <v>388</v>
      </c>
      <c r="J167" t="str">
        <f t="shared" si="7"/>
        <v>CO</v>
      </c>
      <c r="K167">
        <v>39.618400000000001</v>
      </c>
      <c r="L167" s="52">
        <v>-104.896</v>
      </c>
      <c r="M167" s="60" t="s">
        <v>389</v>
      </c>
      <c r="N167" t="s">
        <v>497</v>
      </c>
      <c r="O167" s="1">
        <v>124</v>
      </c>
      <c r="P167" t="s">
        <v>120</v>
      </c>
      <c r="Q167" s="53" t="s">
        <v>114</v>
      </c>
      <c r="R167" s="3" t="s">
        <v>132</v>
      </c>
      <c r="S167" s="55" t="s">
        <v>133</v>
      </c>
      <c r="V167">
        <v>0</v>
      </c>
      <c r="W167">
        <v>25</v>
      </c>
      <c r="Z167" s="56">
        <f t="shared" si="10"/>
        <v>25</v>
      </c>
      <c r="AA167" s="1"/>
      <c r="AB167" s="1"/>
      <c r="AC167" s="1"/>
      <c r="AD167" s="60"/>
      <c r="AF167" s="86"/>
      <c r="AG167" s="86"/>
      <c r="AH167" s="44">
        <f t="shared" si="9"/>
        <v>0</v>
      </c>
      <c r="AI167" s="87">
        <v>0</v>
      </c>
      <c r="AJ167" s="87"/>
    </row>
    <row r="168" spans="1:36" ht="15" customHeight="1" x14ac:dyDescent="0.3">
      <c r="A168" s="3">
        <v>1375</v>
      </c>
      <c r="B168" s="2" t="s">
        <v>500</v>
      </c>
      <c r="C168" s="2"/>
      <c r="D168" s="2"/>
      <c r="E168" s="1">
        <v>2014</v>
      </c>
      <c r="G168" s="77" t="str">
        <f ca="1">IF(MasterTable7[[#This Row],[Year Completed]]&lt;=YEAR(TODAY()),"Existing TOD","Planned TOD")</f>
        <v>Existing TOD</v>
      </c>
      <c r="H168" s="2" t="s">
        <v>501</v>
      </c>
      <c r="I168" t="s">
        <v>388</v>
      </c>
      <c r="J168" t="str">
        <f t="shared" si="7"/>
        <v>CO</v>
      </c>
      <c r="K168">
        <v>39.61739</v>
      </c>
      <c r="L168" s="52">
        <v>-104.89445000000001</v>
      </c>
      <c r="M168" s="53" t="s">
        <v>389</v>
      </c>
      <c r="N168" s="3" t="s">
        <v>497</v>
      </c>
      <c r="O168" s="1">
        <v>124</v>
      </c>
      <c r="P168" s="6" t="s">
        <v>93</v>
      </c>
      <c r="Q168" s="60" t="s">
        <v>114</v>
      </c>
      <c r="R168" s="55" t="s">
        <v>95</v>
      </c>
      <c r="S168" s="55"/>
      <c r="T168" s="1"/>
      <c r="U168" s="1"/>
      <c r="V168">
        <v>248</v>
      </c>
      <c r="W168" s="1"/>
      <c r="X168" s="1"/>
      <c r="Y168" s="1"/>
      <c r="Z168" s="56">
        <f t="shared" si="10"/>
        <v>248</v>
      </c>
      <c r="AA168" s="1"/>
      <c r="AB168" s="1"/>
      <c r="AC168" s="1"/>
      <c r="AD168" s="53"/>
      <c r="AE168" s="43"/>
      <c r="AF168" s="17"/>
      <c r="AG168" s="17"/>
      <c r="AH168" s="44">
        <f t="shared" si="9"/>
        <v>0</v>
      </c>
      <c r="AI168" s="13"/>
      <c r="AJ168" s="13"/>
    </row>
    <row r="169" spans="1:36" ht="15" customHeight="1" x14ac:dyDescent="0.3">
      <c r="A169" s="3">
        <v>1376</v>
      </c>
      <c r="B169" s="76" t="s">
        <v>502</v>
      </c>
      <c r="E169" s="59">
        <v>2013</v>
      </c>
      <c r="F169" s="59"/>
      <c r="G169" s="77" t="str">
        <f ca="1">IF(MasterTable7[[#This Row],[Year Completed]]&lt;=YEAR(TODAY()),"Existing TOD","Planned TOD")</f>
        <v>Existing TOD</v>
      </c>
      <c r="H169" s="76" t="s">
        <v>503</v>
      </c>
      <c r="I169" t="s">
        <v>468</v>
      </c>
      <c r="J169" t="str">
        <f t="shared" si="7"/>
        <v>CO</v>
      </c>
      <c r="K169">
        <v>39.528179999999999</v>
      </c>
      <c r="L169" s="52">
        <v>-104.87727</v>
      </c>
      <c r="M169" s="60" t="s">
        <v>389</v>
      </c>
      <c r="N169" t="s">
        <v>504</v>
      </c>
      <c r="O169" s="1">
        <v>248</v>
      </c>
      <c r="P169" s="7" t="s">
        <v>93</v>
      </c>
      <c r="Q169" s="53" t="s">
        <v>114</v>
      </c>
      <c r="R169" s="3" t="s">
        <v>95</v>
      </c>
      <c r="T169" s="7"/>
      <c r="U169" s="7"/>
      <c r="V169">
        <v>208</v>
      </c>
      <c r="W169" s="7"/>
      <c r="X169" s="7"/>
      <c r="Y169" s="7"/>
      <c r="Z169" s="56">
        <f t="shared" si="10"/>
        <v>208</v>
      </c>
      <c r="AA169" s="1"/>
      <c r="AB169" s="1"/>
      <c r="AC169" s="1"/>
      <c r="AD169" s="54"/>
      <c r="AE169" s="83"/>
      <c r="AF169" s="88"/>
      <c r="AG169" s="88"/>
      <c r="AH169" s="44">
        <f t="shared" si="9"/>
        <v>0</v>
      </c>
      <c r="AI169" s="89">
        <v>0</v>
      </c>
      <c r="AJ169" s="89"/>
    </row>
    <row r="170" spans="1:36" ht="15" customHeight="1" x14ac:dyDescent="0.3">
      <c r="A170" s="3">
        <v>1377</v>
      </c>
      <c r="B170" s="76" t="s">
        <v>505</v>
      </c>
      <c r="E170">
        <v>2015</v>
      </c>
      <c r="F170"/>
      <c r="G170" s="77" t="str">
        <f ca="1">IF(MasterTable7[[#This Row],[Year Completed]]&lt;=YEAR(TODAY()),"Existing TOD","Planned TOD")</f>
        <v>Existing TOD</v>
      </c>
      <c r="H170" s="76" t="s">
        <v>506</v>
      </c>
      <c r="I170" t="s">
        <v>468</v>
      </c>
      <c r="J170" t="str">
        <f t="shared" si="7"/>
        <v>CO</v>
      </c>
      <c r="K170">
        <v>39.535220000000002</v>
      </c>
      <c r="L170" s="52">
        <v>-104.87202000000001</v>
      </c>
      <c r="M170" s="60" t="s">
        <v>389</v>
      </c>
      <c r="N170" t="s">
        <v>504</v>
      </c>
      <c r="O170" s="1">
        <v>248</v>
      </c>
      <c r="P170" t="s">
        <v>93</v>
      </c>
      <c r="Q170" s="53" t="s">
        <v>114</v>
      </c>
      <c r="R170" s="3" t="s">
        <v>95</v>
      </c>
      <c r="V170">
        <v>281</v>
      </c>
      <c r="Z170" s="56">
        <f t="shared" si="10"/>
        <v>281</v>
      </c>
      <c r="AA170" s="1"/>
      <c r="AB170" s="1"/>
      <c r="AC170" s="1"/>
      <c r="AD170" s="60"/>
      <c r="AE170" s="93"/>
      <c r="AF170" s="94"/>
      <c r="AG170" s="94"/>
      <c r="AH170" s="44">
        <f t="shared" si="9"/>
        <v>0</v>
      </c>
      <c r="AI170" s="95">
        <v>0</v>
      </c>
      <c r="AJ170" s="95"/>
    </row>
    <row r="171" spans="1:36" ht="15" customHeight="1" x14ac:dyDescent="0.3">
      <c r="A171" s="3">
        <v>1378</v>
      </c>
      <c r="B171" s="76" t="s">
        <v>507</v>
      </c>
      <c r="E171" s="59">
        <v>2015</v>
      </c>
      <c r="F171" s="59"/>
      <c r="G171" s="77" t="str">
        <f ca="1">IF(MasterTable7[[#This Row],[Year Completed]]&lt;=YEAR(TODAY()),"Existing TOD","Planned TOD")</f>
        <v>Existing TOD</v>
      </c>
      <c r="H171" s="76" t="s">
        <v>508</v>
      </c>
      <c r="I171" t="s">
        <v>468</v>
      </c>
      <c r="J171" t="str">
        <f t="shared" si="7"/>
        <v>CO</v>
      </c>
      <c r="K171">
        <v>39.530250000000002</v>
      </c>
      <c r="L171" s="52">
        <v>-104.87766000000001</v>
      </c>
      <c r="M171" s="60" t="s">
        <v>389</v>
      </c>
      <c r="N171" t="s">
        <v>504</v>
      </c>
      <c r="O171" s="1">
        <v>248</v>
      </c>
      <c r="P171" t="s">
        <v>120</v>
      </c>
      <c r="Q171" s="54" t="s">
        <v>114</v>
      </c>
      <c r="R171" s="3" t="s">
        <v>95</v>
      </c>
      <c r="T171" s="7"/>
      <c r="U171" s="7"/>
      <c r="V171" s="7">
        <v>190</v>
      </c>
      <c r="W171" s="7"/>
      <c r="X171" s="7"/>
      <c r="Y171" s="7"/>
      <c r="Z171" s="56">
        <f t="shared" si="10"/>
        <v>190</v>
      </c>
      <c r="AA171" s="1"/>
      <c r="AB171" s="1"/>
      <c r="AC171" s="1"/>
      <c r="AD171" s="54" t="s">
        <v>121</v>
      </c>
      <c r="AE171" s="83"/>
      <c r="AF171" s="88">
        <v>6200</v>
      </c>
      <c r="AG171" s="88"/>
      <c r="AH171" s="44">
        <f t="shared" si="9"/>
        <v>6200</v>
      </c>
      <c r="AI171" s="89"/>
      <c r="AJ171" s="89"/>
    </row>
    <row r="172" spans="1:36" ht="15" customHeight="1" x14ac:dyDescent="0.3">
      <c r="A172" s="3">
        <v>1379</v>
      </c>
      <c r="B172" t="s">
        <v>509</v>
      </c>
      <c r="E172" s="82">
        <v>2014</v>
      </c>
      <c r="F172" s="82"/>
      <c r="G172" s="77" t="str">
        <f ca="1">IF(MasterTable7[[#This Row],[Year Completed]]&lt;=YEAR(TODAY()),"Existing TOD","Planned TOD")</f>
        <v>Existing TOD</v>
      </c>
      <c r="H172" s="76" t="s">
        <v>510</v>
      </c>
      <c r="I172" t="s">
        <v>468</v>
      </c>
      <c r="J172" t="str">
        <f t="shared" si="7"/>
        <v>CO</v>
      </c>
      <c r="K172">
        <v>39.533790000000003</v>
      </c>
      <c r="L172" s="52">
        <v>-104.87538000000001</v>
      </c>
      <c r="M172" s="60" t="s">
        <v>389</v>
      </c>
      <c r="N172" t="s">
        <v>504</v>
      </c>
      <c r="O172" s="1">
        <v>248</v>
      </c>
      <c r="P172" s="7" t="s">
        <v>108</v>
      </c>
      <c r="Q172" s="61" t="s">
        <v>109</v>
      </c>
      <c r="R172" s="62" t="s">
        <v>105</v>
      </c>
      <c r="S172" s="62"/>
      <c r="T172" s="7"/>
      <c r="U172" s="7"/>
      <c r="V172" s="7"/>
      <c r="W172" s="7"/>
      <c r="X172" s="7"/>
      <c r="Y172" s="7"/>
      <c r="Z172" s="56">
        <f t="shared" si="10"/>
        <v>0</v>
      </c>
      <c r="AA172" s="1"/>
      <c r="AB172" s="1"/>
      <c r="AC172" s="1"/>
      <c r="AD172" s="54" t="s">
        <v>110</v>
      </c>
      <c r="AE172" s="83">
        <v>800000</v>
      </c>
      <c r="AF172" s="88"/>
      <c r="AG172" s="81" t="s">
        <v>105</v>
      </c>
      <c r="AH172" s="44">
        <f t="shared" si="9"/>
        <v>800000</v>
      </c>
      <c r="AI172" s="81" t="s">
        <v>105</v>
      </c>
      <c r="AJ172" s="81"/>
    </row>
    <row r="173" spans="1:36" ht="15" customHeight="1" x14ac:dyDescent="0.3">
      <c r="A173" s="3">
        <v>1380</v>
      </c>
      <c r="B173" s="76" t="s">
        <v>511</v>
      </c>
      <c r="E173" s="1">
        <v>2018</v>
      </c>
      <c r="G173" s="77" t="str">
        <f ca="1">IF(MasterTable7[[#This Row],[Year Completed]]&lt;=YEAR(TODAY()),"Existing TOD","Planned TOD")</f>
        <v>Existing TOD</v>
      </c>
      <c r="H173" s="76" t="s">
        <v>512</v>
      </c>
      <c r="I173" t="s">
        <v>468</v>
      </c>
      <c r="J173" t="str">
        <f t="shared" si="7"/>
        <v>CO</v>
      </c>
      <c r="K173">
        <v>39.53387</v>
      </c>
      <c r="L173" s="52">
        <v>-104.87212</v>
      </c>
      <c r="M173" s="60" t="s">
        <v>389</v>
      </c>
      <c r="N173" t="s">
        <v>504</v>
      </c>
      <c r="O173" s="1">
        <v>248</v>
      </c>
      <c r="P173" t="s">
        <v>93</v>
      </c>
      <c r="Q173" s="60" t="s">
        <v>114</v>
      </c>
      <c r="R173" s="3" t="s">
        <v>95</v>
      </c>
      <c r="V173">
        <v>219</v>
      </c>
      <c r="Z173" s="56">
        <f t="shared" si="10"/>
        <v>219</v>
      </c>
      <c r="AA173" s="1"/>
      <c r="AB173" s="1"/>
      <c r="AC173" s="1"/>
      <c r="AD173" s="60"/>
      <c r="AF173" s="86"/>
      <c r="AG173" s="86"/>
      <c r="AH173" s="44">
        <f t="shared" si="9"/>
        <v>0</v>
      </c>
      <c r="AI173" s="87"/>
      <c r="AJ173" s="87"/>
    </row>
    <row r="174" spans="1:36" ht="15" customHeight="1" x14ac:dyDescent="0.3">
      <c r="A174" s="3">
        <v>1381</v>
      </c>
      <c r="B174" t="s">
        <v>513</v>
      </c>
      <c r="E174" s="59">
        <v>2012</v>
      </c>
      <c r="F174" s="59"/>
      <c r="G174" s="77" t="str">
        <f ca="1">IF(MasterTable7[[#This Row],[Year Completed]]&lt;=YEAR(TODAY()),"Existing TOD","Planned TOD")</f>
        <v>Existing TOD</v>
      </c>
      <c r="H174" s="76" t="s">
        <v>514</v>
      </c>
      <c r="I174" t="s">
        <v>468</v>
      </c>
      <c r="J174" t="str">
        <f t="shared" si="7"/>
        <v>CO</v>
      </c>
      <c r="K174">
        <v>39.53566</v>
      </c>
      <c r="L174" s="52">
        <v>-104.87007</v>
      </c>
      <c r="M174" s="60" t="s">
        <v>389</v>
      </c>
      <c r="N174" t="s">
        <v>504</v>
      </c>
      <c r="O174" s="1">
        <v>248</v>
      </c>
      <c r="P174" s="7" t="s">
        <v>148</v>
      </c>
      <c r="Q174" s="61" t="s">
        <v>109</v>
      </c>
      <c r="R174" s="55"/>
      <c r="S174" s="55"/>
      <c r="T174" s="7"/>
      <c r="U174" s="7"/>
      <c r="V174" s="7"/>
      <c r="W174" s="7"/>
      <c r="X174" s="7"/>
      <c r="Y174" s="7"/>
      <c r="Z174" s="56">
        <f t="shared" si="10"/>
        <v>0</v>
      </c>
      <c r="AA174" s="1"/>
      <c r="AB174" s="1"/>
      <c r="AC174" s="1"/>
      <c r="AD174" s="54"/>
      <c r="AE174" s="83"/>
      <c r="AF174" s="88"/>
      <c r="AG174" s="88"/>
      <c r="AH174" s="44">
        <f t="shared" si="9"/>
        <v>0</v>
      </c>
      <c r="AI174" s="89">
        <v>106</v>
      </c>
      <c r="AJ174" s="89"/>
    </row>
    <row r="175" spans="1:36" ht="15" customHeight="1" x14ac:dyDescent="0.3">
      <c r="A175" s="3">
        <v>1382</v>
      </c>
      <c r="B175" s="76" t="s">
        <v>515</v>
      </c>
      <c r="E175" s="1">
        <v>2010</v>
      </c>
      <c r="G175" s="77" t="str">
        <f ca="1">IF(MasterTable7[[#This Row],[Year Completed]]&lt;=YEAR(TODAY()),"Existing TOD","Planned TOD")</f>
        <v>Existing TOD</v>
      </c>
      <c r="H175" s="76" t="s">
        <v>516</v>
      </c>
      <c r="I175" t="s">
        <v>468</v>
      </c>
      <c r="J175" t="str">
        <f t="shared" si="7"/>
        <v>CO</v>
      </c>
      <c r="K175">
        <v>39.529730000000001</v>
      </c>
      <c r="L175" s="52">
        <v>-104.87674</v>
      </c>
      <c r="M175" s="60" t="s">
        <v>389</v>
      </c>
      <c r="N175" t="s">
        <v>504</v>
      </c>
      <c r="O175" s="1">
        <v>248</v>
      </c>
      <c r="P175" t="s">
        <v>120</v>
      </c>
      <c r="Q175" s="53" t="s">
        <v>114</v>
      </c>
      <c r="R175" s="3" t="s">
        <v>95</v>
      </c>
      <c r="V175">
        <v>244</v>
      </c>
      <c r="Z175" s="56">
        <f t="shared" si="10"/>
        <v>244</v>
      </c>
      <c r="AA175" s="1"/>
      <c r="AB175" s="1"/>
      <c r="AC175" s="1"/>
      <c r="AD175" s="54" t="s">
        <v>121</v>
      </c>
      <c r="AF175" s="86">
        <v>5000</v>
      </c>
      <c r="AG175" s="86"/>
      <c r="AH175" s="44">
        <f t="shared" si="9"/>
        <v>5000</v>
      </c>
      <c r="AI175" s="87">
        <v>0</v>
      </c>
      <c r="AJ175" s="87"/>
    </row>
    <row r="176" spans="1:36" ht="15" customHeight="1" x14ac:dyDescent="0.3">
      <c r="A176" s="3">
        <v>1384</v>
      </c>
      <c r="B176" s="76" t="s">
        <v>517</v>
      </c>
      <c r="E176" s="59">
        <v>2006</v>
      </c>
      <c r="F176" s="59"/>
      <c r="G176" s="77" t="str">
        <f ca="1">IF(MasterTable7[[#This Row],[Year Completed]]&lt;=YEAR(TODAY()),"Existing TOD","Planned TOD")</f>
        <v>Existing TOD</v>
      </c>
      <c r="H176" s="76" t="s">
        <v>518</v>
      </c>
      <c r="I176" t="s">
        <v>90</v>
      </c>
      <c r="J176" t="str">
        <f t="shared" si="7"/>
        <v>CO</v>
      </c>
      <c r="K176">
        <v>39.651829999999997</v>
      </c>
      <c r="L176" s="52">
        <v>-104.91613</v>
      </c>
      <c r="M176" s="60" t="s">
        <v>389</v>
      </c>
      <c r="N176" t="s">
        <v>519</v>
      </c>
      <c r="O176" s="1">
        <v>43</v>
      </c>
      <c r="P176" t="s">
        <v>120</v>
      </c>
      <c r="Q176" s="54" t="s">
        <v>114</v>
      </c>
      <c r="R176" s="55" t="s">
        <v>95</v>
      </c>
      <c r="S176" s="55"/>
      <c r="T176" s="7"/>
      <c r="U176" s="7"/>
      <c r="V176" s="7">
        <v>291</v>
      </c>
      <c r="W176" s="7"/>
      <c r="X176" s="7"/>
      <c r="Y176" s="7"/>
      <c r="Z176" s="56">
        <f t="shared" si="10"/>
        <v>291</v>
      </c>
      <c r="AA176" s="1"/>
      <c r="AB176" s="1"/>
      <c r="AC176" s="1"/>
      <c r="AD176" s="54" t="s">
        <v>121</v>
      </c>
      <c r="AE176" s="83"/>
      <c r="AF176" s="88">
        <v>16500</v>
      </c>
      <c r="AG176" s="88"/>
      <c r="AH176" s="44">
        <f t="shared" si="9"/>
        <v>16500</v>
      </c>
      <c r="AI176" s="89">
        <v>0</v>
      </c>
      <c r="AJ176" s="89"/>
    </row>
    <row r="177" spans="1:36" ht="15" customHeight="1" x14ac:dyDescent="0.3">
      <c r="A177" s="3">
        <v>1387</v>
      </c>
      <c r="B177" s="2" t="s">
        <v>520</v>
      </c>
      <c r="C177" s="2"/>
      <c r="D177" s="2"/>
      <c r="E177" s="82">
        <v>2014</v>
      </c>
      <c r="F177" s="82"/>
      <c r="G177" s="77" t="str">
        <f ca="1">IF(MasterTable7[[#This Row],[Year Completed]]&lt;=YEAR(TODAY()),"Existing TOD","Planned TOD")</f>
        <v>Existing TOD</v>
      </c>
      <c r="H177" s="2" t="s">
        <v>521</v>
      </c>
      <c r="I177" t="s">
        <v>90</v>
      </c>
      <c r="J177" t="str">
        <f t="shared" si="7"/>
        <v>CO</v>
      </c>
      <c r="K177">
        <v>39.685290000000002</v>
      </c>
      <c r="L177" s="52">
        <v>-104.96539</v>
      </c>
      <c r="M177" s="60" t="s">
        <v>389</v>
      </c>
      <c r="N177" t="s">
        <v>522</v>
      </c>
      <c r="O177" s="1">
        <v>129</v>
      </c>
      <c r="P177" s="7" t="s">
        <v>93</v>
      </c>
      <c r="Q177" s="54" t="s">
        <v>523</v>
      </c>
      <c r="R177" s="55" t="s">
        <v>95</v>
      </c>
      <c r="S177" s="55"/>
      <c r="T177" s="1">
        <v>60</v>
      </c>
      <c r="U177" s="7"/>
      <c r="V177" s="7"/>
      <c r="W177" s="7"/>
      <c r="X177" s="7"/>
      <c r="Y177" s="7"/>
      <c r="Z177" s="56">
        <f t="shared" si="10"/>
        <v>60</v>
      </c>
      <c r="AA177" s="1"/>
      <c r="AB177" s="1"/>
      <c r="AC177" s="1"/>
      <c r="AD177" s="54"/>
      <c r="AE177" s="80" t="s">
        <v>105</v>
      </c>
      <c r="AF177" s="81" t="s">
        <v>105</v>
      </c>
      <c r="AG177" s="81" t="s">
        <v>105</v>
      </c>
      <c r="AH177" s="44">
        <f t="shared" si="9"/>
        <v>0</v>
      </c>
      <c r="AI177" s="81" t="s">
        <v>105</v>
      </c>
      <c r="AJ177" s="81"/>
    </row>
    <row r="178" spans="1:36" ht="15" customHeight="1" x14ac:dyDescent="0.3">
      <c r="A178" s="3">
        <v>1394</v>
      </c>
      <c r="B178" s="2" t="s">
        <v>524</v>
      </c>
      <c r="C178" s="2"/>
      <c r="D178" s="2"/>
      <c r="E178" s="82">
        <v>2018</v>
      </c>
      <c r="F178" s="82"/>
      <c r="G178" s="77" t="str">
        <f ca="1">IF(MasterTable7[[#This Row],[Year Completed]]&lt;=YEAR(TODAY()),"Existing TOD","Planned TOD")</f>
        <v>Existing TOD</v>
      </c>
      <c r="H178" s="2" t="s">
        <v>525</v>
      </c>
      <c r="I178" s="3" t="s">
        <v>90</v>
      </c>
      <c r="J178" t="str">
        <f t="shared" si="7"/>
        <v>CO</v>
      </c>
      <c r="K178">
        <v>39.66771</v>
      </c>
      <c r="L178" s="52">
        <v>-104.92899</v>
      </c>
      <c r="M178" s="53" t="s">
        <v>389</v>
      </c>
      <c r="N178" s="3" t="s">
        <v>526</v>
      </c>
      <c r="O178" s="1">
        <v>126</v>
      </c>
      <c r="P178" s="7" t="s">
        <v>93</v>
      </c>
      <c r="Q178" s="54" t="s">
        <v>114</v>
      </c>
      <c r="R178" s="55" t="s">
        <v>95</v>
      </c>
      <c r="S178" s="55"/>
      <c r="T178" s="7"/>
      <c r="U178" s="7"/>
      <c r="V178">
        <v>112</v>
      </c>
      <c r="W178" s="7"/>
      <c r="X178" s="7"/>
      <c r="Y178" s="7"/>
      <c r="Z178" s="56">
        <f t="shared" si="10"/>
        <v>112</v>
      </c>
      <c r="AA178" s="1"/>
      <c r="AB178" s="1"/>
      <c r="AC178" s="1"/>
      <c r="AD178" s="54"/>
      <c r="AE178" s="80" t="s">
        <v>105</v>
      </c>
      <c r="AF178" s="81" t="s">
        <v>105</v>
      </c>
      <c r="AG178" s="81" t="s">
        <v>105</v>
      </c>
      <c r="AH178" s="44">
        <f t="shared" si="9"/>
        <v>0</v>
      </c>
      <c r="AI178" s="81" t="s">
        <v>105</v>
      </c>
      <c r="AJ178" s="81"/>
    </row>
    <row r="179" spans="1:36" ht="15" customHeight="1" x14ac:dyDescent="0.3">
      <c r="A179" s="3">
        <v>1395</v>
      </c>
      <c r="B179" s="2" t="s">
        <v>527</v>
      </c>
      <c r="C179" s="2"/>
      <c r="D179" s="2"/>
      <c r="E179" s="59">
        <v>2016</v>
      </c>
      <c r="F179" s="59"/>
      <c r="G179" s="77" t="str">
        <f ca="1">IF(MasterTable7[[#This Row],[Year Completed]]&lt;=YEAR(TODAY()),"Existing TOD","Planned TOD")</f>
        <v>Existing TOD</v>
      </c>
      <c r="H179" s="2" t="s">
        <v>528</v>
      </c>
      <c r="I179" s="3" t="s">
        <v>90</v>
      </c>
      <c r="J179" t="str">
        <f t="shared" si="7"/>
        <v>CO</v>
      </c>
      <c r="K179">
        <v>39.66874</v>
      </c>
      <c r="L179" s="52">
        <v>-104.92871</v>
      </c>
      <c r="M179" s="53" t="s">
        <v>389</v>
      </c>
      <c r="N179" s="3" t="s">
        <v>526</v>
      </c>
      <c r="O179" s="1">
        <v>126</v>
      </c>
      <c r="P179" s="7" t="s">
        <v>93</v>
      </c>
      <c r="Q179" s="54" t="s">
        <v>100</v>
      </c>
      <c r="R179" s="55" t="s">
        <v>95</v>
      </c>
      <c r="S179" s="55"/>
      <c r="T179" s="1">
        <v>64</v>
      </c>
      <c r="U179" s="59"/>
      <c r="V179" s="59"/>
      <c r="W179" s="59"/>
      <c r="X179" s="59"/>
      <c r="Y179" s="59"/>
      <c r="Z179" s="56">
        <f t="shared" si="10"/>
        <v>64</v>
      </c>
      <c r="AA179" s="1"/>
      <c r="AB179" s="1"/>
      <c r="AC179" s="1"/>
      <c r="AD179" s="66"/>
      <c r="AE179" s="21"/>
      <c r="AF179" s="12"/>
      <c r="AG179" s="12"/>
      <c r="AH179" s="44">
        <f t="shared" si="9"/>
        <v>0</v>
      </c>
      <c r="AI179" s="15"/>
      <c r="AJ179" s="15"/>
    </row>
    <row r="180" spans="1:36" ht="15" customHeight="1" x14ac:dyDescent="0.3">
      <c r="A180" s="3">
        <v>1396</v>
      </c>
      <c r="B180" s="2" t="s">
        <v>529</v>
      </c>
      <c r="C180" s="2"/>
      <c r="D180" s="2"/>
      <c r="E180" s="59">
        <v>2011</v>
      </c>
      <c r="F180" s="59"/>
      <c r="G180" s="77" t="str">
        <f ca="1">IF(MasterTable7[[#This Row],[Year Completed]]&lt;=YEAR(TODAY()),"Existing TOD","Planned TOD")</f>
        <v>Existing TOD</v>
      </c>
      <c r="H180" s="2" t="s">
        <v>530</v>
      </c>
      <c r="I180" s="3" t="s">
        <v>90</v>
      </c>
      <c r="J180" t="str">
        <f t="shared" si="7"/>
        <v>CO</v>
      </c>
      <c r="K180">
        <v>39.667740000000002</v>
      </c>
      <c r="L180" s="52">
        <v>-104.92725</v>
      </c>
      <c r="M180" s="53" t="s">
        <v>389</v>
      </c>
      <c r="N180" s="3" t="s">
        <v>526</v>
      </c>
      <c r="O180" s="1">
        <v>126</v>
      </c>
      <c r="P180" s="7" t="s">
        <v>93</v>
      </c>
      <c r="Q180" s="54" t="s">
        <v>523</v>
      </c>
      <c r="R180" s="55" t="s">
        <v>95</v>
      </c>
      <c r="S180" s="55"/>
      <c r="T180" s="1">
        <v>50</v>
      </c>
      <c r="U180" s="59"/>
      <c r="V180" s="59"/>
      <c r="W180" s="59"/>
      <c r="X180" s="59"/>
      <c r="Y180" s="59"/>
      <c r="Z180" s="56">
        <f t="shared" si="10"/>
        <v>50</v>
      </c>
      <c r="AA180" s="1"/>
      <c r="AB180" s="1"/>
      <c r="AC180" s="1"/>
      <c r="AD180" s="66"/>
      <c r="AE180" s="21"/>
      <c r="AF180" s="12"/>
      <c r="AG180" s="12"/>
      <c r="AH180" s="44">
        <f t="shared" si="9"/>
        <v>0</v>
      </c>
      <c r="AI180" s="15"/>
      <c r="AJ180" s="15"/>
    </row>
    <row r="181" spans="1:36" ht="15" customHeight="1" x14ac:dyDescent="0.3">
      <c r="A181" s="3">
        <v>1400</v>
      </c>
      <c r="B181" t="s">
        <v>531</v>
      </c>
      <c r="E181" s="82">
        <v>2000</v>
      </c>
      <c r="F181" s="82"/>
      <c r="G181" s="77" t="str">
        <f ca="1">IF(MasterTable7[[#This Row],[Year Completed]]&lt;=YEAR(TODAY()),"Existing TOD","Planned TOD")</f>
        <v>Existing TOD</v>
      </c>
      <c r="H181" s="4" t="s">
        <v>532</v>
      </c>
      <c r="I181" t="s">
        <v>436</v>
      </c>
      <c r="J181" t="str">
        <f t="shared" si="7"/>
        <v>CO</v>
      </c>
      <c r="K181">
        <v>39.654690000000002</v>
      </c>
      <c r="L181" s="52">
        <v>-104.99905</v>
      </c>
      <c r="M181" s="60" t="s">
        <v>533</v>
      </c>
      <c r="N181" t="s">
        <v>436</v>
      </c>
      <c r="O181" s="1">
        <v>60</v>
      </c>
      <c r="P181" s="7" t="s">
        <v>108</v>
      </c>
      <c r="Q181" s="61" t="s">
        <v>109</v>
      </c>
      <c r="R181" s="62" t="s">
        <v>105</v>
      </c>
      <c r="S181" s="62"/>
      <c r="T181" s="7"/>
      <c r="U181" s="7"/>
      <c r="V181" s="7"/>
      <c r="W181" s="7"/>
      <c r="X181" s="7"/>
      <c r="Y181" s="7"/>
      <c r="Z181" s="56">
        <f t="shared" si="10"/>
        <v>0</v>
      </c>
      <c r="AA181" s="1"/>
      <c r="AB181" s="1"/>
      <c r="AC181" s="1"/>
      <c r="AD181" s="54" t="s">
        <v>110</v>
      </c>
      <c r="AE181" s="83">
        <v>140000</v>
      </c>
      <c r="AF181" s="81" t="s">
        <v>105</v>
      </c>
      <c r="AG181" s="81" t="s">
        <v>105</v>
      </c>
      <c r="AH181" s="44">
        <f t="shared" si="9"/>
        <v>140000</v>
      </c>
      <c r="AI181" s="81" t="s">
        <v>105</v>
      </c>
      <c r="AJ181" s="81"/>
    </row>
    <row r="182" spans="1:36" ht="15" customHeight="1" x14ac:dyDescent="0.3">
      <c r="A182" s="3">
        <v>1401</v>
      </c>
      <c r="B182" s="76" t="s">
        <v>534</v>
      </c>
      <c r="E182" s="82">
        <v>2016</v>
      </c>
      <c r="F182" s="82"/>
      <c r="G182" s="77" t="str">
        <f ca="1">IF(MasterTable7[[#This Row],[Year Completed]]&lt;=YEAR(TODAY()),"Existing TOD","Planned TOD")</f>
        <v>Existing TOD</v>
      </c>
      <c r="H182" s="76" t="s">
        <v>535</v>
      </c>
      <c r="I182" t="s">
        <v>436</v>
      </c>
      <c r="J182" t="str">
        <f t="shared" si="7"/>
        <v>CO</v>
      </c>
      <c r="K182">
        <v>39.65551</v>
      </c>
      <c r="L182" s="52">
        <v>-104.99034</v>
      </c>
      <c r="M182" s="60" t="s">
        <v>533</v>
      </c>
      <c r="N182" t="s">
        <v>436</v>
      </c>
      <c r="O182" s="1">
        <v>60</v>
      </c>
      <c r="P182" s="7" t="s">
        <v>93</v>
      </c>
      <c r="Q182" s="54" t="s">
        <v>114</v>
      </c>
      <c r="R182" s="55" t="s">
        <v>95</v>
      </c>
      <c r="S182" s="55"/>
      <c r="T182" s="7"/>
      <c r="U182" s="7"/>
      <c r="V182">
        <v>30</v>
      </c>
      <c r="W182" s="7"/>
      <c r="X182" s="7"/>
      <c r="Y182" s="7"/>
      <c r="Z182" s="56">
        <f t="shared" si="10"/>
        <v>30</v>
      </c>
      <c r="AA182" s="1"/>
      <c r="AB182" s="1"/>
      <c r="AC182" s="1"/>
      <c r="AD182" s="54"/>
      <c r="AE182" s="80" t="s">
        <v>105</v>
      </c>
      <c r="AF182" s="81" t="s">
        <v>105</v>
      </c>
      <c r="AG182" s="81" t="s">
        <v>105</v>
      </c>
      <c r="AH182" s="44">
        <f t="shared" si="9"/>
        <v>0</v>
      </c>
      <c r="AI182" s="81" t="s">
        <v>105</v>
      </c>
      <c r="AJ182" s="81"/>
    </row>
    <row r="183" spans="1:36" ht="15" customHeight="1" x14ac:dyDescent="0.3">
      <c r="A183" s="3">
        <v>1402</v>
      </c>
      <c r="B183" s="76" t="s">
        <v>536</v>
      </c>
      <c r="E183" s="82">
        <v>2018</v>
      </c>
      <c r="F183" s="82"/>
      <c r="G183" s="77" t="str">
        <f ca="1">IF(MasterTable7[[#This Row],[Year Completed]]&lt;=YEAR(TODAY()),"Existing TOD","Planned TOD")</f>
        <v>Existing TOD</v>
      </c>
      <c r="H183" s="76" t="s">
        <v>537</v>
      </c>
      <c r="I183" t="s">
        <v>436</v>
      </c>
      <c r="J183" t="str">
        <f t="shared" si="7"/>
        <v>CO</v>
      </c>
      <c r="K183">
        <v>39.654690000000002</v>
      </c>
      <c r="L183" s="52">
        <v>-104.98809</v>
      </c>
      <c r="M183" s="60" t="s">
        <v>533</v>
      </c>
      <c r="N183" t="s">
        <v>436</v>
      </c>
      <c r="O183" s="1">
        <v>60</v>
      </c>
      <c r="P183" s="7" t="s">
        <v>93</v>
      </c>
      <c r="Q183" s="54" t="s">
        <v>100</v>
      </c>
      <c r="R183" s="55" t="s">
        <v>95</v>
      </c>
      <c r="S183" s="55"/>
      <c r="T183" s="1">
        <v>111</v>
      </c>
      <c r="U183" s="7"/>
      <c r="V183" s="7"/>
      <c r="W183" s="7"/>
      <c r="X183" s="7"/>
      <c r="Y183" s="7"/>
      <c r="Z183" s="56">
        <f t="shared" si="10"/>
        <v>111</v>
      </c>
      <c r="AA183" s="1"/>
      <c r="AB183" s="1"/>
      <c r="AC183" s="1"/>
      <c r="AD183" s="54"/>
      <c r="AE183" s="80" t="s">
        <v>105</v>
      </c>
      <c r="AF183" s="81" t="s">
        <v>105</v>
      </c>
      <c r="AG183" s="81" t="s">
        <v>105</v>
      </c>
      <c r="AH183" s="44">
        <f t="shared" si="9"/>
        <v>0</v>
      </c>
      <c r="AI183" s="81" t="s">
        <v>105</v>
      </c>
      <c r="AJ183" s="81"/>
    </row>
    <row r="184" spans="1:36" ht="15" customHeight="1" x14ac:dyDescent="0.3">
      <c r="A184" s="3">
        <v>1403</v>
      </c>
      <c r="B184" s="2" t="s">
        <v>538</v>
      </c>
      <c r="C184" s="2"/>
      <c r="D184" s="2"/>
      <c r="E184" s="59">
        <v>2001</v>
      </c>
      <c r="F184" s="59"/>
      <c r="G184" s="77" t="str">
        <f ca="1">IF(MasterTable7[[#This Row],[Year Completed]]&lt;=YEAR(TODAY()),"Existing TOD","Planned TOD")</f>
        <v>Existing TOD</v>
      </c>
      <c r="H184" s="5" t="s">
        <v>539</v>
      </c>
      <c r="I184" s="3" t="s">
        <v>436</v>
      </c>
      <c r="J184" t="str">
        <f t="shared" si="7"/>
        <v>CO</v>
      </c>
      <c r="K184">
        <v>39.65513</v>
      </c>
      <c r="L184" s="52">
        <v>-104.99678</v>
      </c>
      <c r="M184" s="53" t="s">
        <v>533</v>
      </c>
      <c r="N184" s="3" t="s">
        <v>436</v>
      </c>
      <c r="O184" s="1">
        <v>60</v>
      </c>
      <c r="P184" s="7" t="s">
        <v>93</v>
      </c>
      <c r="Q184" s="54" t="s">
        <v>114</v>
      </c>
      <c r="R184" s="55" t="s">
        <v>95</v>
      </c>
      <c r="S184" s="55"/>
      <c r="T184" s="59"/>
      <c r="U184" s="59"/>
      <c r="V184">
        <v>438</v>
      </c>
      <c r="W184" s="59"/>
      <c r="X184" s="59"/>
      <c r="Y184" s="59"/>
      <c r="Z184" s="56">
        <f t="shared" si="10"/>
        <v>438</v>
      </c>
      <c r="AA184" s="1"/>
      <c r="AB184" s="1"/>
      <c r="AC184" s="1"/>
      <c r="AD184" s="66"/>
      <c r="AE184" s="21"/>
      <c r="AF184" s="12"/>
      <c r="AG184" s="12"/>
      <c r="AH184" s="44">
        <f t="shared" si="9"/>
        <v>0</v>
      </c>
      <c r="AI184" s="15"/>
      <c r="AJ184" s="15"/>
    </row>
    <row r="185" spans="1:36" ht="15" customHeight="1" x14ac:dyDescent="0.3">
      <c r="A185" s="3">
        <v>1405</v>
      </c>
      <c r="B185" s="2" t="s">
        <v>540</v>
      </c>
      <c r="C185" s="2"/>
      <c r="D185" s="2"/>
      <c r="E185" s="82">
        <v>2018</v>
      </c>
      <c r="F185" s="82"/>
      <c r="G185" s="77" t="str">
        <f ca="1">IF(MasterTable7[[#This Row],[Year Completed]]&lt;=YEAR(TODAY()),"Existing TOD","Planned TOD")</f>
        <v>Existing TOD</v>
      </c>
      <c r="H185" s="2" t="s">
        <v>541</v>
      </c>
      <c r="I185" s="3" t="s">
        <v>90</v>
      </c>
      <c r="J185" t="str">
        <f t="shared" si="7"/>
        <v>CO</v>
      </c>
      <c r="K185">
        <v>39.683039999999998</v>
      </c>
      <c r="L185" s="52">
        <v>-104.99063</v>
      </c>
      <c r="M185" s="53" t="s">
        <v>533</v>
      </c>
      <c r="N185" s="3" t="s">
        <v>542</v>
      </c>
      <c r="O185" s="1">
        <v>61</v>
      </c>
      <c r="P185" s="7" t="s">
        <v>93</v>
      </c>
      <c r="Q185" s="54" t="s">
        <v>114</v>
      </c>
      <c r="R185" s="55" t="s">
        <v>95</v>
      </c>
      <c r="S185" s="55"/>
      <c r="T185" s="59"/>
      <c r="U185" s="59"/>
      <c r="V185">
        <v>224</v>
      </c>
      <c r="W185" s="59"/>
      <c r="X185" s="59"/>
      <c r="Y185" s="59"/>
      <c r="Z185" s="56">
        <f t="shared" si="10"/>
        <v>224</v>
      </c>
      <c r="AA185" s="1"/>
      <c r="AB185" s="1"/>
      <c r="AC185" s="1"/>
      <c r="AD185" s="66"/>
      <c r="AE185" s="21"/>
      <c r="AF185" s="12"/>
      <c r="AG185" s="12"/>
      <c r="AH185" s="44">
        <f t="shared" si="9"/>
        <v>0</v>
      </c>
      <c r="AI185" s="15"/>
      <c r="AJ185" s="15"/>
    </row>
    <row r="186" spans="1:36" ht="15" customHeight="1" x14ac:dyDescent="0.3">
      <c r="A186" s="3">
        <v>1406</v>
      </c>
      <c r="B186" s="2" t="s">
        <v>543</v>
      </c>
      <c r="C186" s="2"/>
      <c r="D186" s="2"/>
      <c r="E186" s="59">
        <v>2013</v>
      </c>
      <c r="F186" s="59"/>
      <c r="G186" s="77" t="str">
        <f ca="1">IF(MasterTable7[[#This Row],[Year Completed]]&lt;=YEAR(TODAY()),"Existing TOD","Planned TOD")</f>
        <v>Existing TOD</v>
      </c>
      <c r="H186" s="2" t="s">
        <v>544</v>
      </c>
      <c r="I186" s="3" t="s">
        <v>90</v>
      </c>
      <c r="J186" t="str">
        <f t="shared" si="7"/>
        <v>CO</v>
      </c>
      <c r="K186">
        <v>39.67792</v>
      </c>
      <c r="L186" s="52">
        <v>-104.99205000000001</v>
      </c>
      <c r="M186" s="53" t="s">
        <v>533</v>
      </c>
      <c r="N186" s="3" t="s">
        <v>542</v>
      </c>
      <c r="O186" s="1">
        <v>61</v>
      </c>
      <c r="P186" s="6" t="s">
        <v>93</v>
      </c>
      <c r="Q186" s="66" t="s">
        <v>100</v>
      </c>
      <c r="R186" s="55" t="s">
        <v>95</v>
      </c>
      <c r="S186" s="55"/>
      <c r="T186" s="1">
        <v>50</v>
      </c>
      <c r="U186" s="59"/>
      <c r="V186" s="59"/>
      <c r="W186" s="59"/>
      <c r="X186" s="59"/>
      <c r="Y186" s="59"/>
      <c r="Z186" s="56">
        <f t="shared" si="10"/>
        <v>50</v>
      </c>
      <c r="AA186" s="1"/>
      <c r="AB186" s="1"/>
      <c r="AC186" s="1"/>
      <c r="AD186" s="66"/>
      <c r="AE186" s="21"/>
      <c r="AF186" s="12"/>
      <c r="AG186" s="12"/>
      <c r="AH186" s="44">
        <f t="shared" si="9"/>
        <v>0</v>
      </c>
      <c r="AI186" s="15"/>
      <c r="AJ186" s="15"/>
    </row>
    <row r="187" spans="1:36" ht="15" customHeight="1" x14ac:dyDescent="0.3">
      <c r="A187" s="3">
        <v>1407</v>
      </c>
      <c r="B187" t="s">
        <v>545</v>
      </c>
      <c r="C187" t="s">
        <v>546</v>
      </c>
      <c r="E187" s="82">
        <v>2021</v>
      </c>
      <c r="F187" s="82"/>
      <c r="G187" s="77" t="str">
        <f ca="1">IF(MasterTable7[[#This Row],[Year Completed]]&lt;=YEAR(TODAY()),"Existing TOD","Planned TOD")</f>
        <v>Existing TOD</v>
      </c>
      <c r="H187" t="s">
        <v>547</v>
      </c>
      <c r="I187" t="s">
        <v>90</v>
      </c>
      <c r="J187" t="str">
        <f t="shared" si="7"/>
        <v>CO</v>
      </c>
      <c r="K187">
        <v>39.679299999999998</v>
      </c>
      <c r="L187" s="52">
        <v>-104.99141</v>
      </c>
      <c r="M187" s="60" t="s">
        <v>533</v>
      </c>
      <c r="N187" t="s">
        <v>542</v>
      </c>
      <c r="O187" s="1">
        <v>61</v>
      </c>
      <c r="P187" t="s">
        <v>120</v>
      </c>
      <c r="Q187" s="54" t="s">
        <v>114</v>
      </c>
      <c r="R187" s="55" t="s">
        <v>95</v>
      </c>
      <c r="S187" s="55"/>
      <c r="T187" s="7"/>
      <c r="U187" s="7"/>
      <c r="V187" s="7">
        <v>139</v>
      </c>
      <c r="W187" s="7"/>
      <c r="X187" s="7"/>
      <c r="Y187" s="7"/>
      <c r="Z187" s="56">
        <f t="shared" si="10"/>
        <v>139</v>
      </c>
      <c r="AA187" s="1"/>
      <c r="AB187" s="1"/>
      <c r="AC187" s="1"/>
      <c r="AD187" s="54" t="s">
        <v>110</v>
      </c>
      <c r="AE187" s="83">
        <v>5000</v>
      </c>
      <c r="AF187" s="81" t="s">
        <v>105</v>
      </c>
      <c r="AG187" s="81" t="s">
        <v>105</v>
      </c>
      <c r="AH187" s="44">
        <f t="shared" si="9"/>
        <v>5000</v>
      </c>
      <c r="AI187" s="81" t="s">
        <v>105</v>
      </c>
      <c r="AJ187" s="81"/>
    </row>
    <row r="188" spans="1:36" ht="15" customHeight="1" x14ac:dyDescent="0.3">
      <c r="A188" s="3">
        <v>1409</v>
      </c>
      <c r="B188" s="2" t="s">
        <v>548</v>
      </c>
      <c r="C188" s="2"/>
      <c r="D188" s="2"/>
      <c r="E188" s="1">
        <v>2017</v>
      </c>
      <c r="G188" s="77" t="str">
        <f ca="1">IF(MasterTable7[[#This Row],[Year Completed]]&lt;=YEAR(TODAY()),"Existing TOD","Planned TOD")</f>
        <v>Existing TOD</v>
      </c>
      <c r="H188" s="2" t="s">
        <v>549</v>
      </c>
      <c r="I188" s="3" t="s">
        <v>486</v>
      </c>
      <c r="J188" t="str">
        <f t="shared" si="7"/>
        <v>CO</v>
      </c>
      <c r="K188">
        <v>39.612839999999998</v>
      </c>
      <c r="L188" s="52">
        <v>-105.01300000000001</v>
      </c>
      <c r="M188" s="53" t="s">
        <v>533</v>
      </c>
      <c r="N188" s="3" t="s">
        <v>550</v>
      </c>
      <c r="O188" s="1">
        <v>63</v>
      </c>
      <c r="P188" s="6" t="s">
        <v>93</v>
      </c>
      <c r="Q188" s="53" t="s">
        <v>114</v>
      </c>
      <c r="R188" s="3" t="s">
        <v>95</v>
      </c>
      <c r="T188" s="1"/>
      <c r="U188" s="1"/>
      <c r="V188">
        <v>160</v>
      </c>
      <c r="W188" s="1"/>
      <c r="X188" s="1"/>
      <c r="Y188" s="1"/>
      <c r="Z188" s="56">
        <f t="shared" si="10"/>
        <v>160</v>
      </c>
      <c r="AA188" s="1"/>
      <c r="AB188" s="1"/>
      <c r="AC188" s="1"/>
      <c r="AD188" s="53"/>
      <c r="AE188" s="43"/>
      <c r="AF188" s="17"/>
      <c r="AG188" s="17"/>
      <c r="AH188" s="44">
        <f t="shared" si="9"/>
        <v>0</v>
      </c>
      <c r="AI188" s="13"/>
      <c r="AJ188" s="13"/>
    </row>
    <row r="189" spans="1:36" ht="15" customHeight="1" x14ac:dyDescent="0.3">
      <c r="A189" s="3">
        <v>1410</v>
      </c>
      <c r="B189" t="s">
        <v>551</v>
      </c>
      <c r="E189" s="1">
        <v>2008</v>
      </c>
      <c r="G189" s="77" t="str">
        <f ca="1">IF(MasterTable7[[#This Row],[Year Completed]]&lt;=YEAR(TODAY()),"Existing TOD","Planned TOD")</f>
        <v>Existing TOD</v>
      </c>
      <c r="H189" s="76" t="s">
        <v>552</v>
      </c>
      <c r="I189" t="s">
        <v>486</v>
      </c>
      <c r="J189" t="str">
        <f t="shared" si="7"/>
        <v>CO</v>
      </c>
      <c r="K189">
        <v>39.612940000000002</v>
      </c>
      <c r="L189" s="52">
        <v>-105.01058</v>
      </c>
      <c r="M189" s="60" t="s">
        <v>533</v>
      </c>
      <c r="N189" t="s">
        <v>550</v>
      </c>
      <c r="O189" s="1">
        <v>63</v>
      </c>
      <c r="P189" t="s">
        <v>120</v>
      </c>
      <c r="Q189" s="53" t="s">
        <v>114</v>
      </c>
      <c r="R189" s="3" t="s">
        <v>132</v>
      </c>
      <c r="S189" s="3" t="s">
        <v>133</v>
      </c>
      <c r="V189">
        <v>0</v>
      </c>
      <c r="W189">
        <v>37</v>
      </c>
      <c r="Z189" s="56">
        <f t="shared" si="10"/>
        <v>37</v>
      </c>
      <c r="AA189" s="1"/>
      <c r="AB189" s="1"/>
      <c r="AC189" s="1"/>
      <c r="AD189" s="54" t="s">
        <v>110</v>
      </c>
      <c r="AE189" s="43">
        <v>10000</v>
      </c>
      <c r="AF189" s="17"/>
      <c r="AG189" s="86"/>
      <c r="AH189" s="44">
        <f t="shared" si="9"/>
        <v>10000</v>
      </c>
      <c r="AI189" s="16">
        <v>0</v>
      </c>
      <c r="AJ189" s="16"/>
    </row>
    <row r="190" spans="1:36" ht="15" customHeight="1" x14ac:dyDescent="0.3">
      <c r="A190" s="3">
        <v>1414</v>
      </c>
      <c r="B190" t="s">
        <v>553</v>
      </c>
      <c r="E190" s="1">
        <v>2011</v>
      </c>
      <c r="G190" s="77" t="str">
        <f ca="1">IF(MasterTable7[[#This Row],[Year Completed]]&lt;=YEAR(TODAY()),"Existing TOD","Planned TOD")</f>
        <v>Existing TOD</v>
      </c>
      <c r="H190" s="4" t="s">
        <v>554</v>
      </c>
      <c r="I190" t="s">
        <v>486</v>
      </c>
      <c r="J190" t="str">
        <f t="shared" si="7"/>
        <v>CO</v>
      </c>
      <c r="K190">
        <v>39.615780000000001</v>
      </c>
      <c r="L190" s="52">
        <v>-105.01698</v>
      </c>
      <c r="M190" s="60" t="s">
        <v>533</v>
      </c>
      <c r="N190" t="s">
        <v>550</v>
      </c>
      <c r="O190" s="1">
        <v>63</v>
      </c>
      <c r="P190" t="s">
        <v>93</v>
      </c>
      <c r="Q190" s="53" t="s">
        <v>114</v>
      </c>
      <c r="R190" s="3" t="s">
        <v>95</v>
      </c>
      <c r="V190">
        <v>31</v>
      </c>
      <c r="Z190" s="56">
        <f t="shared" si="10"/>
        <v>31</v>
      </c>
      <c r="AA190" s="1"/>
      <c r="AB190" s="1"/>
      <c r="AC190" s="1"/>
      <c r="AD190" s="60"/>
      <c r="AE190" s="43"/>
      <c r="AF190" s="17"/>
      <c r="AG190" s="17"/>
      <c r="AH190" s="44">
        <f t="shared" si="9"/>
        <v>0</v>
      </c>
      <c r="AI190" s="16">
        <v>0</v>
      </c>
      <c r="AJ190" s="16"/>
    </row>
    <row r="191" spans="1:36" ht="15" customHeight="1" x14ac:dyDescent="0.3">
      <c r="A191" s="3">
        <v>1419</v>
      </c>
      <c r="B191" s="76" t="s">
        <v>555</v>
      </c>
      <c r="E191" s="1">
        <v>2011</v>
      </c>
      <c r="G191" s="77" t="str">
        <f ca="1">IF(MasterTable7[[#This Row],[Year Completed]]&lt;=YEAR(TODAY()),"Existing TOD","Planned TOD")</f>
        <v>Existing TOD</v>
      </c>
      <c r="H191" s="76" t="s">
        <v>556</v>
      </c>
      <c r="I191" t="s">
        <v>486</v>
      </c>
      <c r="J191" t="str">
        <f t="shared" si="7"/>
        <v>CO</v>
      </c>
      <c r="K191">
        <v>39.58352</v>
      </c>
      <c r="L191" s="52">
        <v>-105.0278</v>
      </c>
      <c r="M191" s="60" t="s">
        <v>533</v>
      </c>
      <c r="N191" t="s">
        <v>557</v>
      </c>
      <c r="O191" s="1">
        <v>64</v>
      </c>
      <c r="P191" t="s">
        <v>120</v>
      </c>
      <c r="Q191" s="53" t="s">
        <v>114</v>
      </c>
      <c r="R191" s="55" t="s">
        <v>95</v>
      </c>
      <c r="S191" s="55"/>
      <c r="V191">
        <v>280</v>
      </c>
      <c r="Z191" s="56">
        <f t="shared" si="10"/>
        <v>280</v>
      </c>
      <c r="AA191" s="1"/>
      <c r="AB191" s="1"/>
      <c r="AC191" s="1"/>
      <c r="AD191" s="60"/>
      <c r="AE191" s="43"/>
      <c r="AF191" s="17"/>
      <c r="AG191" s="86"/>
      <c r="AH191" s="44">
        <f t="shared" si="9"/>
        <v>0</v>
      </c>
      <c r="AI191" s="16">
        <v>0</v>
      </c>
      <c r="AJ191" s="16"/>
    </row>
    <row r="192" spans="1:36" ht="15" customHeight="1" x14ac:dyDescent="0.3">
      <c r="A192" s="3">
        <v>1421</v>
      </c>
      <c r="B192" s="2" t="s">
        <v>558</v>
      </c>
      <c r="C192" s="2"/>
      <c r="D192" s="2"/>
      <c r="E192" s="82">
        <v>2016</v>
      </c>
      <c r="F192" s="82"/>
      <c r="G192" s="77" t="str">
        <f ca="1">IF(MasterTable7[[#This Row],[Year Completed]]&lt;=YEAR(TODAY()),"Existing TOD","Planned TOD")</f>
        <v>Existing TOD</v>
      </c>
      <c r="H192" s="2" t="s">
        <v>559</v>
      </c>
      <c r="I192" s="3" t="s">
        <v>436</v>
      </c>
      <c r="J192" t="str">
        <f t="shared" si="7"/>
        <v>CO</v>
      </c>
      <c r="K192">
        <v>39.641509999999997</v>
      </c>
      <c r="L192" s="52">
        <v>-105.00443</v>
      </c>
      <c r="M192" s="53" t="s">
        <v>533</v>
      </c>
      <c r="N192" s="3" t="s">
        <v>560</v>
      </c>
      <c r="O192" s="1">
        <v>65</v>
      </c>
      <c r="P192" t="s">
        <v>93</v>
      </c>
      <c r="Q192" s="54" t="s">
        <v>114</v>
      </c>
      <c r="R192" s="55" t="s">
        <v>95</v>
      </c>
      <c r="S192" s="55"/>
      <c r="T192" s="7"/>
      <c r="U192" s="7"/>
      <c r="V192">
        <v>238</v>
      </c>
      <c r="W192" s="7"/>
      <c r="X192" s="7"/>
      <c r="Y192" s="7"/>
      <c r="Z192" s="56">
        <f t="shared" si="10"/>
        <v>238</v>
      </c>
      <c r="AA192" s="1"/>
      <c r="AB192" s="1"/>
      <c r="AC192" s="1"/>
      <c r="AD192" s="54"/>
      <c r="AE192" s="80" t="s">
        <v>105</v>
      </c>
      <c r="AF192" s="81" t="s">
        <v>105</v>
      </c>
      <c r="AG192" s="81" t="s">
        <v>105</v>
      </c>
      <c r="AH192" s="44">
        <f t="shared" si="9"/>
        <v>0</v>
      </c>
      <c r="AI192" s="81" t="s">
        <v>105</v>
      </c>
      <c r="AJ192" s="81"/>
    </row>
    <row r="193" spans="1:36" ht="15" customHeight="1" x14ac:dyDescent="0.3">
      <c r="A193" s="3">
        <v>1423</v>
      </c>
      <c r="B193" s="76" t="s">
        <v>561</v>
      </c>
      <c r="E193" s="82">
        <v>2016</v>
      </c>
      <c r="F193" s="82"/>
      <c r="G193" s="77" t="str">
        <f ca="1">IF(MasterTable7[[#This Row],[Year Completed]]&lt;=YEAR(TODAY()),"Existing TOD","Planned TOD")</f>
        <v>Existing TOD</v>
      </c>
      <c r="H193" s="76" t="s">
        <v>562</v>
      </c>
      <c r="I193" t="s">
        <v>90</v>
      </c>
      <c r="J193" t="str">
        <f t="shared" si="7"/>
        <v>CO</v>
      </c>
      <c r="K193">
        <v>39.744509999999998</v>
      </c>
      <c r="L193" s="52">
        <v>-104.98707</v>
      </c>
      <c r="M193" s="60" t="s">
        <v>563</v>
      </c>
      <c r="N193" t="s">
        <v>564</v>
      </c>
      <c r="O193" s="1">
        <v>73</v>
      </c>
      <c r="P193" t="s">
        <v>93</v>
      </c>
      <c r="Q193" s="60" t="s">
        <v>114</v>
      </c>
      <c r="R193" s="55" t="s">
        <v>95</v>
      </c>
      <c r="S193" s="55"/>
      <c r="T193" s="7"/>
      <c r="U193" s="7"/>
      <c r="V193">
        <v>364</v>
      </c>
      <c r="W193" s="7"/>
      <c r="X193" s="7"/>
      <c r="Y193" s="7"/>
      <c r="Z193" s="56">
        <f t="shared" si="10"/>
        <v>364</v>
      </c>
      <c r="AA193" s="1"/>
      <c r="AB193" s="1"/>
      <c r="AC193" s="1"/>
      <c r="AD193" s="54"/>
      <c r="AE193" s="80" t="s">
        <v>105</v>
      </c>
      <c r="AF193" s="81" t="s">
        <v>105</v>
      </c>
      <c r="AG193" s="81" t="s">
        <v>105</v>
      </c>
      <c r="AH193" s="44">
        <f t="shared" si="9"/>
        <v>0</v>
      </c>
      <c r="AI193" s="81" t="s">
        <v>105</v>
      </c>
      <c r="AJ193" s="81"/>
    </row>
    <row r="194" spans="1:36" ht="15" customHeight="1" x14ac:dyDescent="0.3">
      <c r="A194" s="3">
        <v>1424</v>
      </c>
      <c r="B194" s="76" t="s">
        <v>565</v>
      </c>
      <c r="E194" s="59">
        <v>2003</v>
      </c>
      <c r="F194" s="59"/>
      <c r="G194" s="77" t="str">
        <f ca="1">IF(MasterTable7[[#This Row],[Year Completed]]&lt;=YEAR(TODAY()),"Existing TOD","Planned TOD")</f>
        <v>Existing TOD</v>
      </c>
      <c r="H194" s="76" t="s">
        <v>566</v>
      </c>
      <c r="I194" t="s">
        <v>90</v>
      </c>
      <c r="J194" t="str">
        <f t="shared" ref="J194:J257" si="11">"CO"</f>
        <v>CO</v>
      </c>
      <c r="K194">
        <v>39.745570000000001</v>
      </c>
      <c r="L194" s="52">
        <v>-104.98392</v>
      </c>
      <c r="M194" s="60" t="s">
        <v>563</v>
      </c>
      <c r="N194" t="s">
        <v>564</v>
      </c>
      <c r="O194" s="1">
        <v>73</v>
      </c>
      <c r="P194" t="s">
        <v>93</v>
      </c>
      <c r="Q194" s="60" t="s">
        <v>114</v>
      </c>
      <c r="R194" s="55" t="s">
        <v>132</v>
      </c>
      <c r="S194" s="55"/>
      <c r="T194" s="7"/>
      <c r="U194" s="7"/>
      <c r="W194">
        <v>54</v>
      </c>
      <c r="X194" s="7"/>
      <c r="Y194" s="7"/>
      <c r="Z194" s="56">
        <f t="shared" si="10"/>
        <v>54</v>
      </c>
      <c r="AA194" s="1"/>
      <c r="AB194" s="1"/>
      <c r="AC194" s="1"/>
      <c r="AD194" s="54"/>
      <c r="AE194" s="83"/>
      <c r="AF194" s="88"/>
      <c r="AG194" s="88"/>
      <c r="AH194" s="44">
        <f t="shared" si="9"/>
        <v>0</v>
      </c>
      <c r="AI194" s="89">
        <v>0</v>
      </c>
      <c r="AJ194" s="89"/>
    </row>
    <row r="195" spans="1:36" ht="15" customHeight="1" x14ac:dyDescent="0.3">
      <c r="A195" s="3">
        <v>1425</v>
      </c>
      <c r="B195" s="76" t="s">
        <v>567</v>
      </c>
      <c r="E195" s="82">
        <v>2019</v>
      </c>
      <c r="F195" s="82"/>
      <c r="G195" s="77" t="str">
        <f ca="1">IF(MasterTable7[[#This Row],[Year Completed]]&lt;=YEAR(TODAY()),"Existing TOD","Planned TOD")</f>
        <v>Existing TOD</v>
      </c>
      <c r="H195" s="76" t="s">
        <v>568</v>
      </c>
      <c r="I195" t="s">
        <v>90</v>
      </c>
      <c r="J195" t="str">
        <f t="shared" si="11"/>
        <v>CO</v>
      </c>
      <c r="K195">
        <v>39.74653</v>
      </c>
      <c r="L195" s="52">
        <v>-104.98393</v>
      </c>
      <c r="M195" s="60" t="s">
        <v>563</v>
      </c>
      <c r="N195" t="s">
        <v>564</v>
      </c>
      <c r="O195" s="1">
        <v>73</v>
      </c>
      <c r="P195" t="s">
        <v>93</v>
      </c>
      <c r="Q195" s="60" t="s">
        <v>114</v>
      </c>
      <c r="R195" s="55" t="s">
        <v>95</v>
      </c>
      <c r="S195" s="55"/>
      <c r="T195" s="7"/>
      <c r="U195" s="7"/>
      <c r="V195">
        <v>211</v>
      </c>
      <c r="W195" s="7"/>
      <c r="X195" s="7"/>
      <c r="Y195" s="7"/>
      <c r="Z195" s="56">
        <f t="shared" si="10"/>
        <v>211</v>
      </c>
      <c r="AA195" s="1"/>
      <c r="AB195" s="1"/>
      <c r="AC195" s="1"/>
      <c r="AD195" s="54"/>
      <c r="AE195" s="80" t="s">
        <v>105</v>
      </c>
      <c r="AF195" s="81" t="s">
        <v>105</v>
      </c>
      <c r="AG195" s="81" t="s">
        <v>105</v>
      </c>
      <c r="AH195" s="44">
        <f t="shared" si="9"/>
        <v>0</v>
      </c>
      <c r="AI195" s="81" t="s">
        <v>105</v>
      </c>
      <c r="AJ195" s="81"/>
    </row>
    <row r="196" spans="1:36" ht="15" customHeight="1" x14ac:dyDescent="0.3">
      <c r="A196" s="3">
        <v>1426</v>
      </c>
      <c r="B196" s="76" t="s">
        <v>569</v>
      </c>
      <c r="E196" s="59">
        <v>1998</v>
      </c>
      <c r="F196" s="59"/>
      <c r="G196" s="77" t="str">
        <f ca="1">IF(MasterTable7[[#This Row],[Year Completed]]&lt;=YEAR(TODAY()),"Existing TOD","Planned TOD")</f>
        <v>Existing TOD</v>
      </c>
      <c r="H196" s="76" t="s">
        <v>570</v>
      </c>
      <c r="I196" t="s">
        <v>90</v>
      </c>
      <c r="J196" t="str">
        <f t="shared" si="11"/>
        <v>CO</v>
      </c>
      <c r="K196">
        <v>39.746389999999998</v>
      </c>
      <c r="L196" s="52">
        <v>-104.98192</v>
      </c>
      <c r="M196" s="60" t="s">
        <v>563</v>
      </c>
      <c r="N196" t="s">
        <v>564</v>
      </c>
      <c r="O196" s="1">
        <v>73</v>
      </c>
      <c r="P196" t="s">
        <v>93</v>
      </c>
      <c r="Q196" s="54" t="s">
        <v>100</v>
      </c>
      <c r="R196" s="55" t="s">
        <v>95</v>
      </c>
      <c r="S196" s="55"/>
      <c r="T196" s="1">
        <v>28</v>
      </c>
      <c r="U196" s="7"/>
      <c r="V196" s="7"/>
      <c r="W196" s="7"/>
      <c r="X196" s="7"/>
      <c r="Y196" s="7"/>
      <c r="Z196" s="56">
        <f t="shared" si="10"/>
        <v>28</v>
      </c>
      <c r="AA196" s="1"/>
      <c r="AB196" s="1"/>
      <c r="AC196" s="1"/>
      <c r="AD196" s="54"/>
      <c r="AE196" s="83"/>
      <c r="AF196" s="88"/>
      <c r="AG196" s="88"/>
      <c r="AH196" s="44">
        <f t="shared" si="9"/>
        <v>0</v>
      </c>
      <c r="AI196" s="89">
        <v>0</v>
      </c>
      <c r="AJ196" s="89"/>
    </row>
    <row r="197" spans="1:36" ht="15" customHeight="1" x14ac:dyDescent="0.3">
      <c r="A197" s="3">
        <v>1427</v>
      </c>
      <c r="B197" s="76" t="s">
        <v>571</v>
      </c>
      <c r="E197" s="59">
        <v>2004</v>
      </c>
      <c r="F197" s="59"/>
      <c r="G197" s="77" t="str">
        <f ca="1">IF(MasterTable7[[#This Row],[Year Completed]]&lt;=YEAR(TODAY()),"Existing TOD","Planned TOD")</f>
        <v>Existing TOD</v>
      </c>
      <c r="H197" s="76" t="s">
        <v>572</v>
      </c>
      <c r="I197" t="s">
        <v>90</v>
      </c>
      <c r="J197" t="str">
        <f t="shared" si="11"/>
        <v>CO</v>
      </c>
      <c r="K197">
        <v>39.746409999999997</v>
      </c>
      <c r="L197" s="52">
        <v>-104.98233999999999</v>
      </c>
      <c r="M197" s="60" t="s">
        <v>563</v>
      </c>
      <c r="N197" t="s">
        <v>564</v>
      </c>
      <c r="O197" s="1">
        <v>73</v>
      </c>
      <c r="P197" t="s">
        <v>120</v>
      </c>
      <c r="Q197" s="60" t="s">
        <v>114</v>
      </c>
      <c r="R197" s="55" t="s">
        <v>132</v>
      </c>
      <c r="S197" s="55"/>
      <c r="T197" s="7"/>
      <c r="U197" s="7"/>
      <c r="W197">
        <v>168</v>
      </c>
      <c r="X197" s="7"/>
      <c r="Y197" s="7"/>
      <c r="Z197" s="56">
        <f t="shared" si="10"/>
        <v>168</v>
      </c>
      <c r="AA197" s="1"/>
      <c r="AB197" s="1"/>
      <c r="AC197" s="1"/>
      <c r="AD197" s="54"/>
      <c r="AE197" s="83"/>
      <c r="AF197" s="88"/>
      <c r="AG197" s="88"/>
      <c r="AH197" s="44">
        <f t="shared" si="9"/>
        <v>0</v>
      </c>
      <c r="AI197" s="89">
        <v>0</v>
      </c>
      <c r="AJ197" s="89"/>
    </row>
    <row r="198" spans="1:36" ht="15" customHeight="1" x14ac:dyDescent="0.3">
      <c r="A198" s="3">
        <v>1428</v>
      </c>
      <c r="B198" s="76" t="s">
        <v>573</v>
      </c>
      <c r="E198" s="82">
        <v>2016</v>
      </c>
      <c r="F198" s="82"/>
      <c r="G198" s="77" t="str">
        <f ca="1">IF(MasterTable7[[#This Row],[Year Completed]]&lt;=YEAR(TODAY()),"Existing TOD","Planned TOD")</f>
        <v>Existing TOD</v>
      </c>
      <c r="H198" s="76" t="s">
        <v>574</v>
      </c>
      <c r="I198" t="s">
        <v>90</v>
      </c>
      <c r="J198" t="str">
        <f t="shared" si="11"/>
        <v>CO</v>
      </c>
      <c r="K198">
        <v>39.74689</v>
      </c>
      <c r="L198" s="52">
        <v>-104.98260000000001</v>
      </c>
      <c r="M198" s="60" t="s">
        <v>563</v>
      </c>
      <c r="N198" t="s">
        <v>564</v>
      </c>
      <c r="O198" s="1">
        <v>73</v>
      </c>
      <c r="P198" t="s">
        <v>93</v>
      </c>
      <c r="Q198" s="60" t="s">
        <v>114</v>
      </c>
      <c r="R198" s="55" t="s">
        <v>95</v>
      </c>
      <c r="S198" s="55"/>
      <c r="T198" s="7"/>
      <c r="U198" s="7"/>
      <c r="V198">
        <v>372</v>
      </c>
      <c r="W198" s="7"/>
      <c r="X198" s="7"/>
      <c r="Y198" s="7"/>
      <c r="Z198" s="56">
        <f t="shared" si="10"/>
        <v>372</v>
      </c>
      <c r="AA198" s="1"/>
      <c r="AB198" s="1"/>
      <c r="AC198" s="1"/>
      <c r="AD198" s="54"/>
      <c r="AE198" s="80" t="s">
        <v>105</v>
      </c>
      <c r="AF198" s="81" t="s">
        <v>105</v>
      </c>
      <c r="AG198" s="81" t="s">
        <v>105</v>
      </c>
      <c r="AH198" s="44">
        <f t="shared" si="9"/>
        <v>0</v>
      </c>
      <c r="AI198" s="81" t="s">
        <v>105</v>
      </c>
      <c r="AJ198" s="81"/>
    </row>
    <row r="199" spans="1:36" ht="15" customHeight="1" x14ac:dyDescent="0.3">
      <c r="A199" s="3">
        <v>1429</v>
      </c>
      <c r="B199" s="76" t="s">
        <v>575</v>
      </c>
      <c r="E199" s="59">
        <v>2008</v>
      </c>
      <c r="F199" s="59"/>
      <c r="G199" s="77" t="str">
        <f ca="1">IF(MasterTable7[[#This Row],[Year Completed]]&lt;=YEAR(TODAY()),"Existing TOD","Planned TOD")</f>
        <v>Existing TOD</v>
      </c>
      <c r="H199" s="76" t="s">
        <v>576</v>
      </c>
      <c r="I199" t="s">
        <v>90</v>
      </c>
      <c r="J199" t="str">
        <f t="shared" si="11"/>
        <v>CO</v>
      </c>
      <c r="K199">
        <v>39.747109999999999</v>
      </c>
      <c r="L199" s="52">
        <v>-104.98393</v>
      </c>
      <c r="M199" s="60" t="s">
        <v>563</v>
      </c>
      <c r="N199" t="s">
        <v>564</v>
      </c>
      <c r="O199" s="1">
        <v>73</v>
      </c>
      <c r="P199" t="s">
        <v>120</v>
      </c>
      <c r="Q199" s="60" t="s">
        <v>114</v>
      </c>
      <c r="R199" s="55" t="s">
        <v>132</v>
      </c>
      <c r="S199" s="55"/>
      <c r="T199" s="7"/>
      <c r="U199" s="7"/>
      <c r="V199" s="7"/>
      <c r="W199" s="7">
        <v>112</v>
      </c>
      <c r="X199" s="7"/>
      <c r="Y199" s="7"/>
      <c r="Z199" s="56">
        <f t="shared" si="10"/>
        <v>112</v>
      </c>
      <c r="AA199" s="1"/>
      <c r="AB199" s="1"/>
      <c r="AC199" s="1"/>
      <c r="AD199" s="54" t="s">
        <v>121</v>
      </c>
      <c r="AE199" s="21"/>
      <c r="AF199" s="12">
        <v>3000</v>
      </c>
      <c r="AG199" s="88"/>
      <c r="AH199" s="44">
        <f t="shared" si="9"/>
        <v>3000</v>
      </c>
      <c r="AI199" s="18">
        <v>0</v>
      </c>
      <c r="AJ199" s="18"/>
    </row>
    <row r="200" spans="1:36" ht="15" customHeight="1" x14ac:dyDescent="0.3">
      <c r="A200" s="3">
        <v>1430</v>
      </c>
      <c r="B200" s="76" t="s">
        <v>577</v>
      </c>
      <c r="E200" s="82">
        <v>2007</v>
      </c>
      <c r="F200" s="82"/>
      <c r="G200" s="77" t="str">
        <f ca="1">IF(MasterTable7[[#This Row],[Year Completed]]&lt;=YEAR(TODAY()),"Existing TOD","Planned TOD")</f>
        <v>Existing TOD</v>
      </c>
      <c r="H200" s="76" t="s">
        <v>578</v>
      </c>
      <c r="I200" t="s">
        <v>90</v>
      </c>
      <c r="J200" t="str">
        <f t="shared" si="11"/>
        <v>CO</v>
      </c>
      <c r="K200">
        <v>39.74776</v>
      </c>
      <c r="L200" s="52">
        <v>-104.98648</v>
      </c>
      <c r="M200" s="60" t="s">
        <v>563</v>
      </c>
      <c r="N200" t="s">
        <v>564</v>
      </c>
      <c r="O200" s="1">
        <v>73</v>
      </c>
      <c r="P200" t="s">
        <v>120</v>
      </c>
      <c r="Q200" s="60" t="s">
        <v>114</v>
      </c>
      <c r="R200" s="55" t="s">
        <v>132</v>
      </c>
      <c r="S200" s="55"/>
      <c r="T200" s="7"/>
      <c r="U200" s="7"/>
      <c r="W200">
        <v>186</v>
      </c>
      <c r="X200" s="7"/>
      <c r="Y200" s="7"/>
      <c r="Z200" s="56">
        <f t="shared" si="10"/>
        <v>186</v>
      </c>
      <c r="AA200" s="1"/>
      <c r="AB200" s="1"/>
      <c r="AC200" s="1"/>
      <c r="AD200" s="54" t="s">
        <v>121</v>
      </c>
      <c r="AE200" s="80" t="s">
        <v>105</v>
      </c>
      <c r="AF200" s="81">
        <v>11000</v>
      </c>
      <c r="AG200" s="81" t="s">
        <v>105</v>
      </c>
      <c r="AH200" s="44">
        <f t="shared" si="9"/>
        <v>11000</v>
      </c>
      <c r="AI200" s="81" t="s">
        <v>105</v>
      </c>
      <c r="AJ200" s="81"/>
    </row>
    <row r="201" spans="1:36" ht="15" customHeight="1" x14ac:dyDescent="0.3">
      <c r="A201" s="3">
        <v>1431</v>
      </c>
      <c r="B201" s="76" t="s">
        <v>579</v>
      </c>
      <c r="E201" s="82">
        <v>2019</v>
      </c>
      <c r="F201" s="82"/>
      <c r="G201" s="77" t="str">
        <f ca="1">IF(MasterTable7[[#This Row],[Year Completed]]&lt;=YEAR(TODAY()),"Existing TOD","Planned TOD")</f>
        <v>Existing TOD</v>
      </c>
      <c r="H201" s="76" t="s">
        <v>580</v>
      </c>
      <c r="I201" t="s">
        <v>90</v>
      </c>
      <c r="J201" t="str">
        <f t="shared" si="11"/>
        <v>CO</v>
      </c>
      <c r="K201">
        <v>39.748779999999996</v>
      </c>
      <c r="L201" s="52">
        <v>-104.98692</v>
      </c>
      <c r="M201" s="60" t="s">
        <v>563</v>
      </c>
      <c r="N201" t="s">
        <v>564</v>
      </c>
      <c r="O201" s="1">
        <v>73</v>
      </c>
      <c r="P201" t="s">
        <v>93</v>
      </c>
      <c r="Q201" s="60" t="s">
        <v>114</v>
      </c>
      <c r="R201" s="55" t="s">
        <v>95</v>
      </c>
      <c r="S201" s="55"/>
      <c r="T201" s="7"/>
      <c r="U201" s="7"/>
      <c r="V201">
        <v>354</v>
      </c>
      <c r="X201" s="7"/>
      <c r="Y201" s="7"/>
      <c r="Z201" s="56">
        <f t="shared" si="10"/>
        <v>354</v>
      </c>
      <c r="AA201" s="1"/>
      <c r="AB201" s="1"/>
      <c r="AC201" s="1"/>
      <c r="AD201" s="54"/>
      <c r="AE201" s="80" t="s">
        <v>105</v>
      </c>
      <c r="AF201" s="81" t="s">
        <v>105</v>
      </c>
      <c r="AG201" s="81" t="s">
        <v>105</v>
      </c>
      <c r="AH201" s="44">
        <f t="shared" si="9"/>
        <v>0</v>
      </c>
      <c r="AI201" s="81" t="s">
        <v>105</v>
      </c>
      <c r="AJ201" s="81"/>
    </row>
    <row r="202" spans="1:36" ht="15" customHeight="1" x14ac:dyDescent="0.3">
      <c r="A202" s="3">
        <v>1432</v>
      </c>
      <c r="B202" s="76" t="s">
        <v>581</v>
      </c>
      <c r="E202" s="59">
        <v>2012</v>
      </c>
      <c r="F202" s="59"/>
      <c r="G202" s="77" t="str">
        <f ca="1">IF(MasterTable7[[#This Row],[Year Completed]]&lt;=YEAR(TODAY()),"Existing TOD","Planned TOD")</f>
        <v>Existing TOD</v>
      </c>
      <c r="H202" s="76" t="s">
        <v>582</v>
      </c>
      <c r="I202" t="s">
        <v>90</v>
      </c>
      <c r="J202" t="str">
        <f t="shared" si="11"/>
        <v>CO</v>
      </c>
      <c r="K202">
        <v>39.752279999999999</v>
      </c>
      <c r="L202" s="52">
        <v>-104.99115999999999</v>
      </c>
      <c r="M202" s="60" t="s">
        <v>563</v>
      </c>
      <c r="N202" t="s">
        <v>564</v>
      </c>
      <c r="O202" s="1">
        <v>73</v>
      </c>
      <c r="P202" t="s">
        <v>120</v>
      </c>
      <c r="Q202" s="60" t="s">
        <v>114</v>
      </c>
      <c r="R202" s="55" t="s">
        <v>95</v>
      </c>
      <c r="S202" s="55"/>
      <c r="T202" s="7"/>
      <c r="U202" s="7"/>
      <c r="V202">
        <v>231</v>
      </c>
      <c r="X202" s="7"/>
      <c r="Y202" s="7"/>
      <c r="Z202" s="56">
        <f t="shared" si="10"/>
        <v>231</v>
      </c>
      <c r="AA202" s="1"/>
      <c r="AB202" s="1"/>
      <c r="AC202" s="1"/>
      <c r="AD202" s="54" t="s">
        <v>121</v>
      </c>
      <c r="AE202" s="83"/>
      <c r="AF202" s="88">
        <v>3000</v>
      </c>
      <c r="AG202" s="88"/>
      <c r="AH202" s="44">
        <f t="shared" si="9"/>
        <v>3000</v>
      </c>
      <c r="AI202" s="89">
        <v>0</v>
      </c>
      <c r="AJ202" s="89"/>
    </row>
    <row r="203" spans="1:36" ht="15" customHeight="1" x14ac:dyDescent="0.3">
      <c r="A203" s="3">
        <v>1434</v>
      </c>
      <c r="B203" s="76" t="s">
        <v>583</v>
      </c>
      <c r="E203" s="82">
        <v>2014</v>
      </c>
      <c r="F203" s="82"/>
      <c r="G203" s="77" t="str">
        <f ca="1">IF(MasterTable7[[#This Row],[Year Completed]]&lt;=YEAR(TODAY()),"Existing TOD","Planned TOD")</f>
        <v>Existing TOD</v>
      </c>
      <c r="H203" s="76" t="s">
        <v>584</v>
      </c>
      <c r="I203" t="s">
        <v>90</v>
      </c>
      <c r="J203" t="str">
        <f t="shared" si="11"/>
        <v>CO</v>
      </c>
      <c r="K203">
        <v>39.753920000000001</v>
      </c>
      <c r="L203" s="52">
        <v>-104.99012999999999</v>
      </c>
      <c r="M203" s="60" t="s">
        <v>563</v>
      </c>
      <c r="N203" t="s">
        <v>564</v>
      </c>
      <c r="O203" s="1">
        <v>73</v>
      </c>
      <c r="P203" t="s">
        <v>93</v>
      </c>
      <c r="Q203" s="60" t="s">
        <v>114</v>
      </c>
      <c r="R203" s="55" t="s">
        <v>95</v>
      </c>
      <c r="S203" s="55"/>
      <c r="T203" s="7"/>
      <c r="U203" s="7"/>
      <c r="V203">
        <v>212</v>
      </c>
      <c r="W203">
        <v>0</v>
      </c>
      <c r="X203" s="7"/>
      <c r="Y203" s="7"/>
      <c r="Z203" s="56">
        <f t="shared" si="10"/>
        <v>212</v>
      </c>
      <c r="AA203" s="1"/>
      <c r="AB203" s="1"/>
      <c r="AC203" s="1"/>
      <c r="AD203" s="54"/>
      <c r="AE203" s="80" t="s">
        <v>105</v>
      </c>
      <c r="AF203" s="81" t="s">
        <v>105</v>
      </c>
      <c r="AG203" s="81" t="s">
        <v>105</v>
      </c>
      <c r="AH203" s="44">
        <f t="shared" si="9"/>
        <v>0</v>
      </c>
      <c r="AI203" s="81" t="s">
        <v>105</v>
      </c>
      <c r="AJ203" s="81"/>
    </row>
    <row r="204" spans="1:36" ht="15" customHeight="1" x14ac:dyDescent="0.3">
      <c r="A204" s="3">
        <v>1435</v>
      </c>
      <c r="B204" s="76" t="s">
        <v>585</v>
      </c>
      <c r="C204" s="2"/>
      <c r="D204" s="2"/>
      <c r="E204" s="82">
        <v>2022</v>
      </c>
      <c r="F204" s="82">
        <v>2001</v>
      </c>
      <c r="G204" s="77" t="str">
        <f ca="1">IF(MasterTable7[[#This Row],[Year Completed]]&lt;=YEAR(TODAY()),"Existing TOD","Planned TOD")</f>
        <v>Existing TOD</v>
      </c>
      <c r="H204" s="2" t="s">
        <v>586</v>
      </c>
      <c r="I204" t="s">
        <v>90</v>
      </c>
      <c r="J204" t="str">
        <f t="shared" si="11"/>
        <v>CO</v>
      </c>
      <c r="K204">
        <v>39.751300000000001</v>
      </c>
      <c r="L204" s="52">
        <v>-104.98648</v>
      </c>
      <c r="M204" s="60" t="s">
        <v>563</v>
      </c>
      <c r="N204" t="s">
        <v>564</v>
      </c>
      <c r="O204" s="1">
        <v>73</v>
      </c>
      <c r="P204" s="55" t="s">
        <v>93</v>
      </c>
      <c r="Q204" s="66" t="s">
        <v>100</v>
      </c>
      <c r="R204" s="55" t="s">
        <v>95</v>
      </c>
      <c r="S204" s="55"/>
      <c r="T204" s="1">
        <v>81</v>
      </c>
      <c r="U204" s="59"/>
      <c r="W204" s="59"/>
      <c r="X204" s="59"/>
      <c r="Y204" s="59"/>
      <c r="Z204" s="56">
        <f t="shared" si="10"/>
        <v>81</v>
      </c>
      <c r="AA204" s="1"/>
      <c r="AB204" s="1"/>
      <c r="AC204" s="1"/>
      <c r="AD204" s="66"/>
      <c r="AE204" s="21"/>
      <c r="AF204" s="12"/>
      <c r="AG204" s="12"/>
      <c r="AH204" s="44">
        <f t="shared" si="9"/>
        <v>0</v>
      </c>
      <c r="AI204" s="15"/>
      <c r="AJ204" s="15"/>
    </row>
    <row r="205" spans="1:36" ht="15" customHeight="1" x14ac:dyDescent="0.3">
      <c r="A205" s="3">
        <v>1437</v>
      </c>
      <c r="B205" s="76" t="s">
        <v>587</v>
      </c>
      <c r="E205" s="82">
        <v>2019</v>
      </c>
      <c r="F205" s="82"/>
      <c r="G205" s="77" t="str">
        <f ca="1">IF(MasterTable7[[#This Row],[Year Completed]]&lt;=YEAR(TODAY()),"Existing TOD","Planned TOD")</f>
        <v>Existing TOD</v>
      </c>
      <c r="H205" s="76" t="s">
        <v>588</v>
      </c>
      <c r="I205" t="s">
        <v>90</v>
      </c>
      <c r="J205" t="str">
        <f t="shared" si="11"/>
        <v>CO</v>
      </c>
      <c r="K205">
        <v>39.749679999999998</v>
      </c>
      <c r="L205" s="52">
        <v>-104.98469</v>
      </c>
      <c r="M205" s="60" t="s">
        <v>563</v>
      </c>
      <c r="N205" t="s">
        <v>564</v>
      </c>
      <c r="O205" s="1">
        <v>73</v>
      </c>
      <c r="P205" t="s">
        <v>93</v>
      </c>
      <c r="Q205" s="60" t="s">
        <v>114</v>
      </c>
      <c r="R205" s="55" t="s">
        <v>95</v>
      </c>
      <c r="S205" s="55"/>
      <c r="T205" s="7"/>
      <c r="U205" s="7"/>
      <c r="V205">
        <v>329</v>
      </c>
      <c r="X205" s="7"/>
      <c r="Y205" s="7"/>
      <c r="Z205" s="56">
        <f t="shared" si="10"/>
        <v>329</v>
      </c>
      <c r="AA205" s="1"/>
      <c r="AB205" s="1"/>
      <c r="AC205" s="1"/>
      <c r="AD205" s="54"/>
      <c r="AE205" s="80" t="s">
        <v>105</v>
      </c>
      <c r="AF205" s="81" t="s">
        <v>105</v>
      </c>
      <c r="AG205" s="81" t="s">
        <v>105</v>
      </c>
      <c r="AH205" s="44">
        <f t="shared" si="9"/>
        <v>0</v>
      </c>
      <c r="AI205" s="81" t="s">
        <v>105</v>
      </c>
      <c r="AJ205" s="81"/>
    </row>
    <row r="206" spans="1:36" ht="15" customHeight="1" x14ac:dyDescent="0.3">
      <c r="A206" s="3">
        <v>1438</v>
      </c>
      <c r="B206" s="76" t="s">
        <v>589</v>
      </c>
      <c r="E206" s="59">
        <v>2014</v>
      </c>
      <c r="F206" s="59"/>
      <c r="G206" s="77" t="str">
        <f ca="1">IF(MasterTable7[[#This Row],[Year Completed]]&lt;=YEAR(TODAY()),"Existing TOD","Planned TOD")</f>
        <v>Existing TOD</v>
      </c>
      <c r="H206" s="76" t="s">
        <v>590</v>
      </c>
      <c r="I206" t="s">
        <v>90</v>
      </c>
      <c r="J206" t="str">
        <f t="shared" si="11"/>
        <v>CO</v>
      </c>
      <c r="K206">
        <v>39.75103</v>
      </c>
      <c r="L206" s="52">
        <v>-104.98582</v>
      </c>
      <c r="M206" s="60" t="s">
        <v>563</v>
      </c>
      <c r="N206" t="s">
        <v>564</v>
      </c>
      <c r="O206" s="1">
        <v>73</v>
      </c>
      <c r="P206" t="s">
        <v>120</v>
      </c>
      <c r="Q206" s="54" t="s">
        <v>100</v>
      </c>
      <c r="R206" s="55" t="s">
        <v>95</v>
      </c>
      <c r="S206" s="55"/>
      <c r="T206" s="7">
        <v>78</v>
      </c>
      <c r="U206" s="7"/>
      <c r="W206" s="7"/>
      <c r="X206" s="7"/>
      <c r="Y206" s="7"/>
      <c r="Z206" s="56">
        <f t="shared" si="10"/>
        <v>78</v>
      </c>
      <c r="AA206" s="1"/>
      <c r="AB206" s="1"/>
      <c r="AC206" s="1"/>
      <c r="AD206" s="54" t="s">
        <v>110</v>
      </c>
      <c r="AE206" s="83">
        <v>53192</v>
      </c>
      <c r="AF206" s="88"/>
      <c r="AG206" s="88"/>
      <c r="AH206" s="44">
        <f t="shared" si="9"/>
        <v>53192</v>
      </c>
      <c r="AI206" s="89">
        <v>0</v>
      </c>
      <c r="AJ206" s="89"/>
    </row>
    <row r="207" spans="1:36" ht="15" customHeight="1" x14ac:dyDescent="0.3">
      <c r="A207" s="3">
        <v>1440</v>
      </c>
      <c r="B207" s="76" t="s">
        <v>591</v>
      </c>
      <c r="E207" s="59">
        <v>2014</v>
      </c>
      <c r="F207" s="59"/>
      <c r="G207" s="77" t="str">
        <f ca="1">IF(MasterTable7[[#This Row],[Year Completed]]&lt;=YEAR(TODAY()),"Existing TOD","Planned TOD")</f>
        <v>Existing TOD</v>
      </c>
      <c r="H207" s="76" t="s">
        <v>592</v>
      </c>
      <c r="I207" t="s">
        <v>90</v>
      </c>
      <c r="J207" t="str">
        <f t="shared" si="11"/>
        <v>CO</v>
      </c>
      <c r="K207">
        <v>39.745519999999999</v>
      </c>
      <c r="L207" s="52">
        <v>-104.98171000000001</v>
      </c>
      <c r="M207" s="60" t="s">
        <v>563</v>
      </c>
      <c r="N207" t="s">
        <v>564</v>
      </c>
      <c r="O207" s="1">
        <v>73</v>
      </c>
      <c r="P207" t="s">
        <v>120</v>
      </c>
      <c r="Q207" s="60" t="s">
        <v>114</v>
      </c>
      <c r="R207" s="55" t="s">
        <v>95</v>
      </c>
      <c r="S207" s="55"/>
      <c r="T207" s="7"/>
      <c r="U207" s="7"/>
      <c r="V207">
        <v>302</v>
      </c>
      <c r="X207" s="7"/>
      <c r="Y207" s="7"/>
      <c r="Z207" s="56">
        <f t="shared" si="10"/>
        <v>302</v>
      </c>
      <c r="AA207" s="1"/>
      <c r="AB207" s="1"/>
      <c r="AC207" s="1"/>
      <c r="AD207" s="54" t="s">
        <v>121</v>
      </c>
      <c r="AE207" s="83"/>
      <c r="AF207" s="88">
        <v>9000</v>
      </c>
      <c r="AG207" s="88"/>
      <c r="AH207" s="44">
        <f t="shared" si="9"/>
        <v>9000</v>
      </c>
      <c r="AI207" s="89">
        <v>0</v>
      </c>
      <c r="AJ207" s="89"/>
    </row>
    <row r="208" spans="1:36" ht="15" customHeight="1" x14ac:dyDescent="0.3">
      <c r="A208" s="3">
        <v>1441</v>
      </c>
      <c r="B208" s="76" t="s">
        <v>593</v>
      </c>
      <c r="E208" s="59">
        <v>2003</v>
      </c>
      <c r="F208" s="59"/>
      <c r="G208" s="77" t="str">
        <f ca="1">IF(MasterTable7[[#This Row],[Year Completed]]&lt;=YEAR(TODAY()),"Existing TOD","Planned TOD")</f>
        <v>Existing TOD</v>
      </c>
      <c r="H208" s="76" t="s">
        <v>594</v>
      </c>
      <c r="I208" t="s">
        <v>90</v>
      </c>
      <c r="J208" t="str">
        <f t="shared" si="11"/>
        <v>CO</v>
      </c>
      <c r="K208">
        <v>39.746989999999997</v>
      </c>
      <c r="L208" s="52">
        <v>-104.98063999999999</v>
      </c>
      <c r="M208" s="60" t="s">
        <v>563</v>
      </c>
      <c r="N208" t="s">
        <v>564</v>
      </c>
      <c r="O208" s="1">
        <v>73</v>
      </c>
      <c r="P208" t="s">
        <v>120</v>
      </c>
      <c r="Q208" s="60" t="s">
        <v>114</v>
      </c>
      <c r="R208" s="55" t="s">
        <v>95</v>
      </c>
      <c r="S208" s="55"/>
      <c r="T208" s="7"/>
      <c r="U208" s="7"/>
      <c r="W208">
        <v>696</v>
      </c>
      <c r="X208" s="7"/>
      <c r="Y208" s="7"/>
      <c r="Z208" s="56">
        <f t="shared" si="10"/>
        <v>696</v>
      </c>
      <c r="AA208" s="1"/>
      <c r="AB208" s="1"/>
      <c r="AC208" s="1"/>
      <c r="AD208" s="54" t="s">
        <v>121</v>
      </c>
      <c r="AE208" s="83"/>
      <c r="AF208" s="88">
        <v>60000</v>
      </c>
      <c r="AG208" s="88"/>
      <c r="AH208" s="44">
        <f t="shared" si="9"/>
        <v>60000</v>
      </c>
      <c r="AI208" s="89">
        <v>0</v>
      </c>
      <c r="AJ208" s="89"/>
    </row>
    <row r="209" spans="1:36" ht="15" customHeight="1" x14ac:dyDescent="0.3">
      <c r="A209" s="3">
        <v>1442</v>
      </c>
      <c r="B209" s="76" t="s">
        <v>595</v>
      </c>
      <c r="E209" s="59">
        <v>2014</v>
      </c>
      <c r="F209" s="59"/>
      <c r="G209" s="77" t="str">
        <f ca="1">IF(MasterTable7[[#This Row],[Year Completed]]&lt;=YEAR(TODAY()),"Existing TOD","Planned TOD")</f>
        <v>Existing TOD</v>
      </c>
      <c r="H209" s="76" t="s">
        <v>596</v>
      </c>
      <c r="I209" t="s">
        <v>90</v>
      </c>
      <c r="J209" t="str">
        <f t="shared" si="11"/>
        <v>CO</v>
      </c>
      <c r="K209">
        <v>39.752229999999997</v>
      </c>
      <c r="L209" s="52">
        <v>-104.98388</v>
      </c>
      <c r="M209" s="60" t="s">
        <v>563</v>
      </c>
      <c r="N209" t="s">
        <v>597</v>
      </c>
      <c r="O209" s="1">
        <v>74</v>
      </c>
      <c r="P209" t="s">
        <v>108</v>
      </c>
      <c r="Q209" s="61" t="s">
        <v>109</v>
      </c>
      <c r="R209" s="55"/>
      <c r="S209" s="55"/>
      <c r="T209" s="7"/>
      <c r="U209" s="7"/>
      <c r="W209" s="7"/>
      <c r="X209" s="7"/>
      <c r="Y209" s="7"/>
      <c r="Z209" s="56">
        <f t="shared" si="10"/>
        <v>0</v>
      </c>
      <c r="AA209" s="1"/>
      <c r="AB209" s="1"/>
      <c r="AC209" s="1"/>
      <c r="AD209" s="54" t="s">
        <v>110</v>
      </c>
      <c r="AE209" s="83">
        <v>63000</v>
      </c>
      <c r="AF209" s="88"/>
      <c r="AG209" s="88"/>
      <c r="AH209" s="44">
        <f t="shared" si="9"/>
        <v>63000</v>
      </c>
      <c r="AI209" s="89">
        <v>0</v>
      </c>
      <c r="AJ209" s="89"/>
    </row>
    <row r="210" spans="1:36" ht="15" customHeight="1" x14ac:dyDescent="0.3">
      <c r="A210" s="3">
        <v>1443</v>
      </c>
      <c r="B210" s="76" t="s">
        <v>598</v>
      </c>
      <c r="E210" s="59">
        <v>2009</v>
      </c>
      <c r="F210" s="59"/>
      <c r="G210" s="77" t="str">
        <f ca="1">IF(MasterTable7[[#This Row],[Year Completed]]&lt;=YEAR(TODAY()),"Existing TOD","Planned TOD")</f>
        <v>Existing TOD</v>
      </c>
      <c r="H210" s="76" t="s">
        <v>599</v>
      </c>
      <c r="I210" t="s">
        <v>90</v>
      </c>
      <c r="J210" t="str">
        <f t="shared" si="11"/>
        <v>CO</v>
      </c>
      <c r="K210">
        <v>39.746830000000003</v>
      </c>
      <c r="L210" s="52">
        <v>-104.97799000000001</v>
      </c>
      <c r="M210" s="60" t="s">
        <v>563</v>
      </c>
      <c r="N210" t="s">
        <v>564</v>
      </c>
      <c r="O210" s="1">
        <v>73</v>
      </c>
      <c r="P210" t="s">
        <v>93</v>
      </c>
      <c r="Q210" s="60" t="s">
        <v>114</v>
      </c>
      <c r="R210" s="55" t="s">
        <v>95</v>
      </c>
      <c r="S210" s="55"/>
      <c r="T210" s="7"/>
      <c r="U210" s="7"/>
      <c r="V210">
        <v>193</v>
      </c>
      <c r="X210" s="7"/>
      <c r="Y210" s="7"/>
      <c r="Z210" s="56">
        <f t="shared" si="10"/>
        <v>193</v>
      </c>
      <c r="AA210" s="1"/>
      <c r="AB210" s="1"/>
      <c r="AC210" s="1"/>
      <c r="AD210" s="54"/>
      <c r="AE210" s="83"/>
      <c r="AF210" s="88"/>
      <c r="AG210" s="88"/>
      <c r="AH210" s="44">
        <f t="shared" si="9"/>
        <v>0</v>
      </c>
      <c r="AI210" s="89">
        <v>0</v>
      </c>
      <c r="AJ210" s="89"/>
    </row>
    <row r="211" spans="1:36" ht="15" customHeight="1" x14ac:dyDescent="0.3">
      <c r="A211" s="3">
        <v>1444</v>
      </c>
      <c r="B211" s="2" t="s">
        <v>600</v>
      </c>
      <c r="C211" s="2"/>
      <c r="D211" s="2"/>
      <c r="E211" s="59">
        <v>2009</v>
      </c>
      <c r="F211" s="59"/>
      <c r="G211" s="77" t="str">
        <f ca="1">IF(MasterTable7[[#This Row],[Year Completed]]&lt;=YEAR(TODAY()),"Existing TOD","Planned TOD")</f>
        <v>Existing TOD</v>
      </c>
      <c r="H211" s="4" t="s">
        <v>601</v>
      </c>
      <c r="I211" t="s">
        <v>90</v>
      </c>
      <c r="J211" t="str">
        <f t="shared" si="11"/>
        <v>CO</v>
      </c>
      <c r="K211">
        <v>39.753999999999998</v>
      </c>
      <c r="L211" s="52">
        <v>-104.9863</v>
      </c>
      <c r="M211" s="60" t="s">
        <v>563</v>
      </c>
      <c r="N211" t="s">
        <v>597</v>
      </c>
      <c r="O211" s="1">
        <v>74</v>
      </c>
      <c r="P211" s="6" t="s">
        <v>93</v>
      </c>
      <c r="Q211" s="66" t="s">
        <v>100</v>
      </c>
      <c r="R211" s="55" t="s">
        <v>95</v>
      </c>
      <c r="S211" s="55"/>
      <c r="T211" s="1">
        <v>51</v>
      </c>
      <c r="U211" s="59"/>
      <c r="W211" s="59"/>
      <c r="X211" s="59"/>
      <c r="Y211" s="59"/>
      <c r="Z211" s="56">
        <f t="shared" si="10"/>
        <v>51</v>
      </c>
      <c r="AA211" s="1"/>
      <c r="AB211" s="1"/>
      <c r="AC211" s="1"/>
      <c r="AD211" s="66"/>
      <c r="AE211" s="21"/>
      <c r="AF211" s="12"/>
      <c r="AG211" s="12"/>
      <c r="AH211" s="44">
        <f t="shared" si="9"/>
        <v>0</v>
      </c>
      <c r="AI211" s="15"/>
      <c r="AJ211" s="15"/>
    </row>
    <row r="212" spans="1:36" ht="15" customHeight="1" x14ac:dyDescent="0.3">
      <c r="A212" s="3">
        <v>1446</v>
      </c>
      <c r="B212" s="76" t="s">
        <v>602</v>
      </c>
      <c r="E212" s="82">
        <v>2019</v>
      </c>
      <c r="F212" s="82"/>
      <c r="G212" s="77" t="str">
        <f ca="1">IF(MasterTable7[[#This Row],[Year Completed]]&lt;=YEAR(TODAY()),"Existing TOD","Planned TOD")</f>
        <v>Existing TOD</v>
      </c>
      <c r="H212" s="76" t="s">
        <v>603</v>
      </c>
      <c r="I212" t="s">
        <v>90</v>
      </c>
      <c r="J212" t="str">
        <f t="shared" si="11"/>
        <v>CO</v>
      </c>
      <c r="K212">
        <v>39.750120000000003</v>
      </c>
      <c r="L212" s="52">
        <v>-104.98354999999999</v>
      </c>
      <c r="M212" s="60" t="s">
        <v>563</v>
      </c>
      <c r="N212" t="s">
        <v>597</v>
      </c>
      <c r="O212" s="1">
        <v>74</v>
      </c>
      <c r="P212" t="s">
        <v>93</v>
      </c>
      <c r="Q212" s="60" t="s">
        <v>114</v>
      </c>
      <c r="R212" s="55" t="s">
        <v>95</v>
      </c>
      <c r="S212" s="55"/>
      <c r="T212" s="7"/>
      <c r="U212" s="7"/>
      <c r="V212">
        <v>355</v>
      </c>
      <c r="X212" s="7"/>
      <c r="Y212" s="7"/>
      <c r="Z212" s="56">
        <f t="shared" si="10"/>
        <v>355</v>
      </c>
      <c r="AA212" s="1"/>
      <c r="AB212" s="1"/>
      <c r="AC212" s="1"/>
      <c r="AD212" s="54"/>
      <c r="AE212" s="80" t="s">
        <v>105</v>
      </c>
      <c r="AF212" s="81" t="s">
        <v>105</v>
      </c>
      <c r="AG212" s="81" t="s">
        <v>105</v>
      </c>
      <c r="AH212" s="44">
        <f t="shared" si="9"/>
        <v>0</v>
      </c>
      <c r="AI212" s="81" t="s">
        <v>105</v>
      </c>
      <c r="AJ212" s="81"/>
    </row>
    <row r="213" spans="1:36" ht="15" customHeight="1" x14ac:dyDescent="0.3">
      <c r="A213" s="3">
        <v>1448</v>
      </c>
      <c r="B213" s="2" t="s">
        <v>604</v>
      </c>
      <c r="C213" s="2"/>
      <c r="D213" s="2"/>
      <c r="E213" s="1">
        <v>2016</v>
      </c>
      <c r="G213" s="77" t="str">
        <f ca="1">IF(MasterTable7[[#This Row],[Year Completed]]&lt;=YEAR(TODAY()),"Existing TOD","Planned TOD")</f>
        <v>Existing TOD</v>
      </c>
      <c r="H213" s="2" t="s">
        <v>605</v>
      </c>
      <c r="I213" t="s">
        <v>90</v>
      </c>
      <c r="J213" t="str">
        <f t="shared" si="11"/>
        <v>CO</v>
      </c>
      <c r="K213">
        <v>39.751469999999998</v>
      </c>
      <c r="L213" s="52">
        <v>-104.98164</v>
      </c>
      <c r="M213" s="60" t="s">
        <v>563</v>
      </c>
      <c r="N213" t="s">
        <v>597</v>
      </c>
      <c r="O213" s="1">
        <v>74</v>
      </c>
      <c r="P213" t="s">
        <v>93</v>
      </c>
      <c r="Q213" s="53" t="s">
        <v>100</v>
      </c>
      <c r="R213" s="3" t="s">
        <v>95</v>
      </c>
      <c r="T213" s="1">
        <v>223</v>
      </c>
      <c r="U213" s="1"/>
      <c r="W213" s="1"/>
      <c r="X213" s="1"/>
      <c r="Y213" s="1"/>
      <c r="Z213" s="56">
        <f t="shared" si="10"/>
        <v>223</v>
      </c>
      <c r="AA213" s="1"/>
      <c r="AB213" s="1"/>
      <c r="AC213" s="1"/>
      <c r="AD213" s="53"/>
      <c r="AE213" s="43"/>
      <c r="AF213" s="17"/>
      <c r="AG213" s="17"/>
      <c r="AH213" s="44">
        <f t="shared" si="9"/>
        <v>0</v>
      </c>
      <c r="AI213" s="13"/>
      <c r="AJ213" s="13"/>
    </row>
    <row r="214" spans="1:36" ht="15" customHeight="1" x14ac:dyDescent="0.3">
      <c r="A214" s="3">
        <v>1454</v>
      </c>
      <c r="B214" t="s">
        <v>606</v>
      </c>
      <c r="E214" s="1">
        <v>2003</v>
      </c>
      <c r="G214" s="77" t="str">
        <f ca="1">IF(MasterTable7[[#This Row],[Year Completed]]&lt;=YEAR(TODAY()),"Existing TOD","Planned TOD")</f>
        <v>Existing TOD</v>
      </c>
      <c r="H214" s="76" t="s">
        <v>607</v>
      </c>
      <c r="I214" t="s">
        <v>90</v>
      </c>
      <c r="J214" t="str">
        <f t="shared" si="11"/>
        <v>CO</v>
      </c>
      <c r="K214">
        <v>39.752420000000001</v>
      </c>
      <c r="L214" s="52">
        <v>-104.98155</v>
      </c>
      <c r="M214" s="60" t="s">
        <v>563</v>
      </c>
      <c r="N214" t="s">
        <v>597</v>
      </c>
      <c r="O214" s="1">
        <v>74</v>
      </c>
      <c r="P214" t="s">
        <v>608</v>
      </c>
      <c r="Q214" s="61" t="s">
        <v>109</v>
      </c>
      <c r="Z214" s="56">
        <f t="shared" si="10"/>
        <v>0</v>
      </c>
      <c r="AA214" s="1"/>
      <c r="AB214" s="1"/>
      <c r="AC214" s="1"/>
      <c r="AD214" s="60"/>
      <c r="AF214" s="86"/>
      <c r="AG214" s="86">
        <v>40000</v>
      </c>
      <c r="AH214" s="44">
        <f t="shared" si="9"/>
        <v>40000</v>
      </c>
      <c r="AI214" s="87">
        <v>0</v>
      </c>
      <c r="AJ214" s="87"/>
    </row>
    <row r="215" spans="1:36" ht="15" customHeight="1" x14ac:dyDescent="0.3">
      <c r="A215" s="3">
        <v>1455</v>
      </c>
      <c r="B215" s="2" t="s">
        <v>609</v>
      </c>
      <c r="C215" s="2"/>
      <c r="D215" s="2"/>
      <c r="E215" s="1">
        <v>2016</v>
      </c>
      <c r="G215" s="77" t="str">
        <f ca="1">IF(MasterTable7[[#This Row],[Year Completed]]&lt;=YEAR(TODAY()),"Existing TOD","Planned TOD")</f>
        <v>Existing TOD</v>
      </c>
      <c r="H215" s="2" t="s">
        <v>610</v>
      </c>
      <c r="I215" t="s">
        <v>90</v>
      </c>
      <c r="J215" t="str">
        <f t="shared" si="11"/>
        <v>CO</v>
      </c>
      <c r="K215">
        <v>39.752519999999997</v>
      </c>
      <c r="L215" s="52">
        <v>-104.98043</v>
      </c>
      <c r="M215" s="60" t="s">
        <v>563</v>
      </c>
      <c r="N215" t="s">
        <v>597</v>
      </c>
      <c r="O215" s="1">
        <v>74</v>
      </c>
      <c r="P215" s="6" t="s">
        <v>93</v>
      </c>
      <c r="Q215" s="53" t="s">
        <v>94</v>
      </c>
      <c r="R215" s="68" t="s">
        <v>330</v>
      </c>
      <c r="T215" s="1">
        <v>18</v>
      </c>
      <c r="U215" s="1"/>
      <c r="V215">
        <v>64</v>
      </c>
      <c r="W215" s="1">
        <v>15</v>
      </c>
      <c r="X215" s="1"/>
      <c r="Y215" s="1"/>
      <c r="Z215" s="56">
        <f t="shared" si="10"/>
        <v>97</v>
      </c>
      <c r="AA215" s="1">
        <v>25378</v>
      </c>
      <c r="AB215" s="57">
        <f>AA215/43560</f>
        <v>0.58259871441689626</v>
      </c>
      <c r="AC215" s="57">
        <f>Z215/AB215</f>
        <v>166.49538970762077</v>
      </c>
      <c r="AD215" s="53"/>
      <c r="AE215" s="43"/>
      <c r="AF215" s="17"/>
      <c r="AG215" s="17"/>
      <c r="AH215" s="44">
        <f t="shared" si="9"/>
        <v>0</v>
      </c>
      <c r="AI215" s="13"/>
      <c r="AJ215" s="13"/>
    </row>
    <row r="216" spans="1:36" ht="15" customHeight="1" x14ac:dyDescent="0.3">
      <c r="A216" s="3">
        <v>1458</v>
      </c>
      <c r="B216" s="76" t="s">
        <v>611</v>
      </c>
      <c r="E216" s="79">
        <v>2018</v>
      </c>
      <c r="F216" s="79"/>
      <c r="G216" s="77" t="str">
        <f ca="1">IF(MasterTable7[[#This Row],[Year Completed]]&lt;=YEAR(TODAY()),"Existing TOD","Planned TOD")</f>
        <v>Existing TOD</v>
      </c>
      <c r="H216" s="76" t="s">
        <v>612</v>
      </c>
      <c r="I216" t="s">
        <v>90</v>
      </c>
      <c r="J216" t="str">
        <f t="shared" si="11"/>
        <v>CO</v>
      </c>
      <c r="K216">
        <v>39.75347</v>
      </c>
      <c r="L216" s="52">
        <v>-104.97923</v>
      </c>
      <c r="M216" s="60" t="s">
        <v>563</v>
      </c>
      <c r="N216" t="s">
        <v>597</v>
      </c>
      <c r="O216" s="1">
        <v>74</v>
      </c>
      <c r="P216" t="s">
        <v>120</v>
      </c>
      <c r="Q216" s="60" t="s">
        <v>94</v>
      </c>
      <c r="R216" s="55" t="s">
        <v>95</v>
      </c>
      <c r="S216" s="55"/>
      <c r="T216">
        <v>22</v>
      </c>
      <c r="V216">
        <v>107</v>
      </c>
      <c r="Z216" s="56">
        <f t="shared" si="10"/>
        <v>129</v>
      </c>
      <c r="AA216" s="1"/>
      <c r="AB216" s="57"/>
      <c r="AC216" s="57"/>
      <c r="AD216" s="54" t="s">
        <v>110</v>
      </c>
      <c r="AE216" s="22">
        <v>25000</v>
      </c>
      <c r="AF216" s="85" t="s">
        <v>105</v>
      </c>
      <c r="AG216" s="85" t="s">
        <v>105</v>
      </c>
      <c r="AH216" s="44">
        <f t="shared" ref="AH216:AH279" si="12">SUM(AE216:AG216)</f>
        <v>25000</v>
      </c>
      <c r="AI216" s="85" t="s">
        <v>105</v>
      </c>
      <c r="AJ216" s="85"/>
    </row>
    <row r="217" spans="1:36" ht="15" customHeight="1" x14ac:dyDescent="0.3">
      <c r="A217" s="3">
        <v>1459</v>
      </c>
      <c r="B217" s="76" t="s">
        <v>613</v>
      </c>
      <c r="C217" s="2"/>
      <c r="D217" s="2"/>
      <c r="E217" s="1">
        <v>2008</v>
      </c>
      <c r="G217" s="77" t="str">
        <f ca="1">IF(MasterTable7[[#This Row],[Year Completed]]&lt;=YEAR(TODAY()),"Existing TOD","Planned TOD")</f>
        <v>Existing TOD</v>
      </c>
      <c r="H217" s="2" t="s">
        <v>614</v>
      </c>
      <c r="I217" t="s">
        <v>90</v>
      </c>
      <c r="J217" t="str">
        <f t="shared" si="11"/>
        <v>CO</v>
      </c>
      <c r="K217">
        <v>39.749569999999999</v>
      </c>
      <c r="L217" s="52">
        <v>-104.97991</v>
      </c>
      <c r="M217" s="60" t="s">
        <v>563</v>
      </c>
      <c r="N217" t="s">
        <v>597</v>
      </c>
      <c r="O217" s="1">
        <v>74</v>
      </c>
      <c r="P217" t="s">
        <v>120</v>
      </c>
      <c r="Q217" s="54" t="s">
        <v>94</v>
      </c>
      <c r="R217" s="55" t="s">
        <v>95</v>
      </c>
      <c r="S217" s="55"/>
      <c r="T217" s="1">
        <v>249</v>
      </c>
      <c r="U217" s="58"/>
      <c r="V217">
        <v>439</v>
      </c>
      <c r="W217" s="1"/>
      <c r="X217" s="58"/>
      <c r="Y217" s="58"/>
      <c r="Z217" s="56">
        <f t="shared" si="10"/>
        <v>688</v>
      </c>
      <c r="AA217" s="1"/>
      <c r="AB217" s="1"/>
      <c r="AC217" s="1"/>
      <c r="AD217" s="53"/>
      <c r="AE217" s="43"/>
      <c r="AF217" s="17"/>
      <c r="AG217" s="17"/>
      <c r="AH217" s="44">
        <f t="shared" si="12"/>
        <v>0</v>
      </c>
      <c r="AI217" s="13"/>
      <c r="AJ217" s="13"/>
    </row>
    <row r="218" spans="1:36" ht="15" customHeight="1" x14ac:dyDescent="0.3">
      <c r="A218">
        <v>1682</v>
      </c>
      <c r="B218" t="s">
        <v>980</v>
      </c>
      <c r="D218" t="s">
        <v>981</v>
      </c>
      <c r="E218" s="1">
        <v>2023</v>
      </c>
      <c r="G218" s="96" t="str">
        <f ca="1">IF(MasterTable7[[#This Row],[Year Completed]]&lt;=YEAR(TODAY()),"Existing TOD","Planned TOD")</f>
        <v>Existing TOD</v>
      </c>
      <c r="H218" t="s">
        <v>982</v>
      </c>
      <c r="I218" t="s">
        <v>90</v>
      </c>
      <c r="J218" t="str">
        <f t="shared" si="11"/>
        <v>CO</v>
      </c>
      <c r="K218">
        <v>39.736840243882298</v>
      </c>
      <c r="L218">
        <v>-105.021130351943</v>
      </c>
      <c r="M218" s="60" t="s">
        <v>643</v>
      </c>
      <c r="N218" t="s">
        <v>644</v>
      </c>
      <c r="O218" s="1">
        <v>175</v>
      </c>
      <c r="P218" t="s">
        <v>93</v>
      </c>
      <c r="Q218" s="60" t="s">
        <v>100</v>
      </c>
      <c r="R218" s="3" t="s">
        <v>95</v>
      </c>
      <c r="T218">
        <v>129</v>
      </c>
      <c r="Z218" s="65">
        <f t="shared" si="10"/>
        <v>129</v>
      </c>
      <c r="AD218" s="60" t="s">
        <v>109</v>
      </c>
      <c r="AH218" s="97">
        <f t="shared" si="12"/>
        <v>0</v>
      </c>
    </row>
    <row r="219" spans="1:36" ht="15" customHeight="1" x14ac:dyDescent="0.3">
      <c r="A219" s="3">
        <v>1464</v>
      </c>
      <c r="B219" s="76" t="s">
        <v>616</v>
      </c>
      <c r="C219" t="s">
        <v>617</v>
      </c>
      <c r="E219" s="1">
        <v>2003</v>
      </c>
      <c r="G219" s="77" t="str">
        <f ca="1">IF(MasterTable7[[#This Row],[Year Completed]]&lt;=YEAR(TODAY()),"Existing TOD","Planned TOD")</f>
        <v>Existing TOD</v>
      </c>
      <c r="H219" s="4" t="s">
        <v>618</v>
      </c>
      <c r="I219" t="s">
        <v>90</v>
      </c>
      <c r="J219" t="str">
        <f t="shared" si="11"/>
        <v>CO</v>
      </c>
      <c r="K219">
        <v>39.75273</v>
      </c>
      <c r="L219" s="52">
        <v>-104.98456</v>
      </c>
      <c r="M219" s="60" t="s">
        <v>563</v>
      </c>
      <c r="N219" t="s">
        <v>597</v>
      </c>
      <c r="O219" s="1">
        <v>74</v>
      </c>
      <c r="P219" t="s">
        <v>93</v>
      </c>
      <c r="Q219" s="60" t="s">
        <v>94</v>
      </c>
      <c r="R219" s="55" t="s">
        <v>95</v>
      </c>
      <c r="S219" s="55"/>
      <c r="T219" s="1">
        <v>102</v>
      </c>
      <c r="U219" s="1"/>
      <c r="V219">
        <v>20</v>
      </c>
      <c r="W219" s="1"/>
      <c r="X219" s="1"/>
      <c r="Y219" s="1"/>
      <c r="Z219" s="56">
        <f t="shared" si="10"/>
        <v>122</v>
      </c>
      <c r="AA219" s="1"/>
      <c r="AB219" s="1"/>
      <c r="AC219" s="1"/>
      <c r="AD219" s="53"/>
      <c r="AE219" s="43"/>
      <c r="AF219" s="17"/>
      <c r="AG219" s="17"/>
      <c r="AH219" s="44">
        <f t="shared" si="12"/>
        <v>0</v>
      </c>
      <c r="AI219" s="13"/>
      <c r="AJ219" s="13"/>
    </row>
    <row r="220" spans="1:36" ht="15" customHeight="1" x14ac:dyDescent="0.3">
      <c r="A220" s="3">
        <v>1465</v>
      </c>
      <c r="B220" s="76" t="s">
        <v>619</v>
      </c>
      <c r="E220" s="79">
        <v>2015</v>
      </c>
      <c r="F220" s="79"/>
      <c r="G220" s="77" t="str">
        <f ca="1">IF(MasterTable7[[#This Row],[Year Completed]]&lt;=YEAR(TODAY()),"Existing TOD","Planned TOD")</f>
        <v>Existing TOD</v>
      </c>
      <c r="H220" s="76" t="s">
        <v>620</v>
      </c>
      <c r="I220" t="s">
        <v>90</v>
      </c>
      <c r="J220" t="str">
        <f t="shared" si="11"/>
        <v>CO</v>
      </c>
      <c r="K220">
        <v>39.752189999999999</v>
      </c>
      <c r="L220" s="52">
        <v>-104.97781999999999</v>
      </c>
      <c r="M220" s="60" t="s">
        <v>563</v>
      </c>
      <c r="N220" t="s">
        <v>621</v>
      </c>
      <c r="O220" s="1">
        <v>75</v>
      </c>
      <c r="P220" t="s">
        <v>93</v>
      </c>
      <c r="Q220" s="60" t="s">
        <v>114</v>
      </c>
      <c r="R220" s="3" t="s">
        <v>132</v>
      </c>
      <c r="S220" s="55" t="s">
        <v>133</v>
      </c>
      <c r="W220">
        <v>26</v>
      </c>
      <c r="Z220" s="56">
        <f t="shared" si="10"/>
        <v>26</v>
      </c>
      <c r="AA220" s="1"/>
      <c r="AB220" s="1"/>
      <c r="AC220" s="1"/>
      <c r="AD220" s="60"/>
      <c r="AE220" s="84" t="s">
        <v>105</v>
      </c>
      <c r="AF220" s="85" t="s">
        <v>105</v>
      </c>
      <c r="AG220" s="85" t="s">
        <v>105</v>
      </c>
      <c r="AH220" s="44">
        <f t="shared" si="12"/>
        <v>0</v>
      </c>
      <c r="AI220" s="85" t="s">
        <v>105</v>
      </c>
      <c r="AJ220" s="85"/>
    </row>
    <row r="221" spans="1:36" ht="15" customHeight="1" x14ac:dyDescent="0.3">
      <c r="A221" s="3">
        <v>1466</v>
      </c>
      <c r="B221" s="76" t="s">
        <v>622</v>
      </c>
      <c r="C221" s="76"/>
      <c r="D221" s="76"/>
      <c r="E221" s="1">
        <v>2003</v>
      </c>
      <c r="G221" s="77" t="str">
        <f ca="1">IF(MasterTable7[[#This Row],[Year Completed]]&lt;=YEAR(TODAY()),"Existing TOD","Planned TOD")</f>
        <v>Existing TOD</v>
      </c>
      <c r="H221" s="2" t="s">
        <v>623</v>
      </c>
      <c r="I221" t="s">
        <v>90</v>
      </c>
      <c r="J221" t="str">
        <f t="shared" si="11"/>
        <v>CO</v>
      </c>
      <c r="K221">
        <v>39.754390000000001</v>
      </c>
      <c r="L221" s="52">
        <v>-104.97793</v>
      </c>
      <c r="M221" s="60" t="s">
        <v>563</v>
      </c>
      <c r="N221" t="s">
        <v>621</v>
      </c>
      <c r="O221" s="1">
        <v>75</v>
      </c>
      <c r="P221" t="s">
        <v>120</v>
      </c>
      <c r="Q221" s="53" t="s">
        <v>94</v>
      </c>
      <c r="R221" s="68" t="s">
        <v>330</v>
      </c>
      <c r="T221" s="1">
        <v>35</v>
      </c>
      <c r="U221" s="1"/>
      <c r="W221" s="1">
        <v>33</v>
      </c>
      <c r="X221" s="1"/>
      <c r="Y221" s="1"/>
      <c r="Z221" s="56">
        <f t="shared" si="10"/>
        <v>68</v>
      </c>
      <c r="AA221" s="1"/>
      <c r="AB221" s="1"/>
      <c r="AC221" s="1"/>
      <c r="AD221" s="54" t="s">
        <v>121</v>
      </c>
      <c r="AF221" s="86">
        <v>12800</v>
      </c>
      <c r="AG221" s="86"/>
      <c r="AH221" s="44">
        <f t="shared" si="12"/>
        <v>12800</v>
      </c>
      <c r="AI221" s="87">
        <v>0</v>
      </c>
      <c r="AJ221" s="87"/>
    </row>
    <row r="222" spans="1:36" ht="15" customHeight="1" x14ac:dyDescent="0.3">
      <c r="A222" s="3">
        <v>1469</v>
      </c>
      <c r="B222" s="2" t="s">
        <v>624</v>
      </c>
      <c r="C222" s="2"/>
      <c r="D222" s="2"/>
      <c r="E222" s="1">
        <v>2001</v>
      </c>
      <c r="G222" s="77" t="str">
        <f ca="1">IF(MasterTable7[[#This Row],[Year Completed]]&lt;=YEAR(TODAY()),"Existing TOD","Planned TOD")</f>
        <v>Existing TOD</v>
      </c>
      <c r="H222" s="2" t="s">
        <v>625</v>
      </c>
      <c r="I222" t="s">
        <v>90</v>
      </c>
      <c r="J222" t="str">
        <f t="shared" si="11"/>
        <v>CO</v>
      </c>
      <c r="K222">
        <v>39.759740000000001</v>
      </c>
      <c r="L222" s="52">
        <v>-104.98084</v>
      </c>
      <c r="M222" s="60" t="s">
        <v>563</v>
      </c>
      <c r="N222" t="s">
        <v>621</v>
      </c>
      <c r="O222" s="1">
        <v>75</v>
      </c>
      <c r="P222" s="6" t="s">
        <v>93</v>
      </c>
      <c r="Q222" s="53" t="s">
        <v>94</v>
      </c>
      <c r="R222" s="3" t="s">
        <v>95</v>
      </c>
      <c r="T222" s="1">
        <v>155</v>
      </c>
      <c r="U222" s="1"/>
      <c r="V222">
        <v>168</v>
      </c>
      <c r="W222" s="1"/>
      <c r="X222" s="1"/>
      <c r="Y222" s="1"/>
      <c r="Z222" s="56">
        <f t="shared" si="10"/>
        <v>323</v>
      </c>
      <c r="AA222" s="1"/>
      <c r="AB222" s="1"/>
      <c r="AC222" s="1"/>
      <c r="AD222" s="53"/>
      <c r="AE222" s="43"/>
      <c r="AF222" s="17"/>
      <c r="AG222" s="17"/>
      <c r="AH222" s="44">
        <f t="shared" si="12"/>
        <v>0</v>
      </c>
      <c r="AI222" s="13"/>
      <c r="AJ222" s="13"/>
    </row>
    <row r="223" spans="1:36" ht="15" customHeight="1" x14ac:dyDescent="0.3">
      <c r="A223" s="3">
        <v>1470</v>
      </c>
      <c r="B223" t="s">
        <v>626</v>
      </c>
      <c r="E223" s="79" t="s">
        <v>627</v>
      </c>
      <c r="F223" s="79"/>
      <c r="G223" s="77" t="str">
        <f ca="1">IF(MasterTable7[[#This Row],[Year Completed]]&lt;=YEAR(TODAY()),"Existing TOD","Planned TOD")</f>
        <v>Planned TOD</v>
      </c>
      <c r="H223" t="s">
        <v>628</v>
      </c>
      <c r="I223" t="s">
        <v>90</v>
      </c>
      <c r="J223" t="str">
        <f t="shared" si="11"/>
        <v>CO</v>
      </c>
      <c r="K223">
        <v>39.754279232353099</v>
      </c>
      <c r="L223" s="69">
        <v>104.978317183277</v>
      </c>
      <c r="M223" s="60" t="s">
        <v>563</v>
      </c>
      <c r="N223" t="s">
        <v>621</v>
      </c>
      <c r="O223" s="1">
        <v>75</v>
      </c>
      <c r="P223" t="s">
        <v>120</v>
      </c>
      <c r="Q223" s="54" t="s">
        <v>109</v>
      </c>
      <c r="R223" s="55"/>
      <c r="S223" s="55"/>
      <c r="Z223" s="56">
        <f t="shared" si="10"/>
        <v>0</v>
      </c>
      <c r="AA223" s="1"/>
      <c r="AB223" s="1"/>
      <c r="AC223" s="1"/>
      <c r="AD223" s="54" t="s">
        <v>629</v>
      </c>
      <c r="AF223" s="81">
        <v>12620</v>
      </c>
      <c r="AG223" s="81">
        <v>29900</v>
      </c>
      <c r="AH223" s="44">
        <f t="shared" si="12"/>
        <v>42520</v>
      </c>
      <c r="AI223" s="86">
        <v>88</v>
      </c>
      <c r="AJ223" s="86"/>
    </row>
    <row r="224" spans="1:36" ht="15" customHeight="1" x14ac:dyDescent="0.3">
      <c r="A224" s="3">
        <v>1471</v>
      </c>
      <c r="B224" t="s">
        <v>630</v>
      </c>
      <c r="E224" s="1">
        <v>2013</v>
      </c>
      <c r="G224" s="77" t="str">
        <f ca="1">IF(MasterTable7[[#This Row],[Year Completed]]&lt;=YEAR(TODAY()),"Existing TOD","Planned TOD")</f>
        <v>Existing TOD</v>
      </c>
      <c r="H224" s="76" t="s">
        <v>631</v>
      </c>
      <c r="I224" t="s">
        <v>90</v>
      </c>
      <c r="J224" t="str">
        <f t="shared" si="11"/>
        <v>CO</v>
      </c>
      <c r="K224">
        <v>39.763849999999998</v>
      </c>
      <c r="L224" s="52">
        <v>-104.97453</v>
      </c>
      <c r="M224" s="60" t="s">
        <v>563</v>
      </c>
      <c r="N224" t="s">
        <v>632</v>
      </c>
      <c r="O224" s="1">
        <v>57</v>
      </c>
      <c r="P224" t="s">
        <v>108</v>
      </c>
      <c r="Q224" s="61" t="s">
        <v>109</v>
      </c>
      <c r="Z224" s="56">
        <f t="shared" si="10"/>
        <v>0</v>
      </c>
      <c r="AA224" s="1"/>
      <c r="AB224" s="1"/>
      <c r="AC224" s="1"/>
      <c r="AD224" s="54" t="s">
        <v>110</v>
      </c>
      <c r="AE224" s="22">
        <v>25000</v>
      </c>
      <c r="AF224" s="86"/>
      <c r="AG224" s="86"/>
      <c r="AH224" s="44">
        <f t="shared" si="12"/>
        <v>25000</v>
      </c>
      <c r="AI224" s="87">
        <v>0</v>
      </c>
      <c r="AJ224" s="87"/>
    </row>
    <row r="225" spans="1:36" ht="15" customHeight="1" x14ac:dyDescent="0.3">
      <c r="A225" s="3">
        <v>1473</v>
      </c>
      <c r="B225" t="s">
        <v>633</v>
      </c>
      <c r="E225" s="1">
        <v>2003</v>
      </c>
      <c r="G225" s="77" t="str">
        <f ca="1">IF(MasterTable7[[#This Row],[Year Completed]]&lt;=YEAR(TODAY()),"Existing TOD","Planned TOD")</f>
        <v>Existing TOD</v>
      </c>
      <c r="H225" s="76" t="s">
        <v>634</v>
      </c>
      <c r="I225" t="s">
        <v>90</v>
      </c>
      <c r="J225" t="str">
        <f t="shared" si="11"/>
        <v>CO</v>
      </c>
      <c r="K225">
        <v>39.758580000000002</v>
      </c>
      <c r="L225" s="52">
        <v>-104.97306</v>
      </c>
      <c r="M225" s="60" t="s">
        <v>563</v>
      </c>
      <c r="N225" t="s">
        <v>632</v>
      </c>
      <c r="O225" s="1">
        <v>57</v>
      </c>
      <c r="P225" t="s">
        <v>120</v>
      </c>
      <c r="Q225" s="54" t="s">
        <v>114</v>
      </c>
      <c r="R225" s="3" t="s">
        <v>177</v>
      </c>
      <c r="W225">
        <v>33</v>
      </c>
      <c r="Z225" s="56">
        <f t="shared" si="10"/>
        <v>33</v>
      </c>
      <c r="AA225" s="1"/>
      <c r="AB225" s="1"/>
      <c r="AC225" s="1"/>
      <c r="AD225" s="54" t="s">
        <v>121</v>
      </c>
      <c r="AF225" s="86">
        <v>8500</v>
      </c>
      <c r="AG225" s="86"/>
      <c r="AH225" s="44">
        <f t="shared" si="12"/>
        <v>8500</v>
      </c>
      <c r="AI225" s="87">
        <v>0</v>
      </c>
      <c r="AJ225" s="87"/>
    </row>
    <row r="226" spans="1:36" ht="15" customHeight="1" x14ac:dyDescent="0.3">
      <c r="A226" s="3">
        <v>1474</v>
      </c>
      <c r="B226" t="s">
        <v>635</v>
      </c>
      <c r="E226" s="82" t="s">
        <v>140</v>
      </c>
      <c r="F226" s="82"/>
      <c r="G226" s="77" t="str">
        <f ca="1">IF(MasterTable7[[#This Row],[Year Completed]]&lt;=YEAR(TODAY()),"Existing TOD","Planned TOD")</f>
        <v>Planned TOD</v>
      </c>
      <c r="H226" s="76" t="s">
        <v>636</v>
      </c>
      <c r="I226" t="s">
        <v>90</v>
      </c>
      <c r="J226" t="str">
        <f t="shared" si="11"/>
        <v>CO</v>
      </c>
      <c r="K226">
        <v>39.757040000000003</v>
      </c>
      <c r="L226" s="52">
        <v>-104.97561</v>
      </c>
      <c r="M226" s="60" t="s">
        <v>563</v>
      </c>
      <c r="N226" t="s">
        <v>632</v>
      </c>
      <c r="O226" s="1">
        <v>57</v>
      </c>
      <c r="P226" t="s">
        <v>93</v>
      </c>
      <c r="Q226" s="54" t="s">
        <v>94</v>
      </c>
      <c r="R226" s="55" t="s">
        <v>132</v>
      </c>
      <c r="S226" s="55"/>
      <c r="T226" s="7"/>
      <c r="U226" s="7"/>
      <c r="W226" s="7"/>
      <c r="X226" s="7"/>
      <c r="Y226" s="7"/>
      <c r="Z226" s="56">
        <f t="shared" si="10"/>
        <v>0</v>
      </c>
      <c r="AA226" s="1"/>
      <c r="AB226" s="1"/>
      <c r="AC226" s="1"/>
      <c r="AD226" s="54"/>
      <c r="AE226" s="80" t="s">
        <v>105</v>
      </c>
      <c r="AF226" s="81" t="s">
        <v>105</v>
      </c>
      <c r="AG226" s="81" t="s">
        <v>105</v>
      </c>
      <c r="AH226" s="44">
        <f t="shared" si="12"/>
        <v>0</v>
      </c>
      <c r="AI226" s="81" t="s">
        <v>105</v>
      </c>
      <c r="AJ226" s="81"/>
    </row>
    <row r="227" spans="1:36" ht="15" customHeight="1" x14ac:dyDescent="0.3">
      <c r="A227" s="3">
        <v>1477</v>
      </c>
      <c r="B227" s="2" t="s">
        <v>637</v>
      </c>
      <c r="C227" s="2"/>
      <c r="D227" s="2"/>
      <c r="E227" s="59">
        <v>2010</v>
      </c>
      <c r="F227" s="59"/>
      <c r="G227" s="77" t="str">
        <f ca="1">IF(MasterTable7[[#This Row],[Year Completed]]&lt;=YEAR(TODAY()),"Existing TOD","Planned TOD")</f>
        <v>Existing TOD</v>
      </c>
      <c r="H227" s="2" t="s">
        <v>638</v>
      </c>
      <c r="I227" s="3" t="s">
        <v>90</v>
      </c>
      <c r="J227" t="str">
        <f t="shared" si="11"/>
        <v>CO</v>
      </c>
      <c r="K227">
        <v>39.76173</v>
      </c>
      <c r="L227" s="52">
        <v>-104.97304</v>
      </c>
      <c r="M227" s="60" t="s">
        <v>563</v>
      </c>
      <c r="N227" t="s">
        <v>632</v>
      </c>
      <c r="O227" s="1">
        <v>57</v>
      </c>
      <c r="P227" t="s">
        <v>93</v>
      </c>
      <c r="Q227" s="54" t="s">
        <v>100</v>
      </c>
      <c r="R227" s="55" t="s">
        <v>95</v>
      </c>
      <c r="S227" s="55"/>
      <c r="T227" s="1">
        <v>33</v>
      </c>
      <c r="U227" s="59"/>
      <c r="W227" s="59"/>
      <c r="X227" s="59"/>
      <c r="Y227" s="59"/>
      <c r="Z227" s="56">
        <f t="shared" si="10"/>
        <v>33</v>
      </c>
      <c r="AA227" s="1"/>
      <c r="AB227" s="1"/>
      <c r="AC227" s="1"/>
      <c r="AD227" s="66"/>
      <c r="AE227" s="21"/>
      <c r="AF227" s="12"/>
      <c r="AG227" s="12"/>
      <c r="AH227" s="44">
        <f t="shared" si="12"/>
        <v>0</v>
      </c>
      <c r="AI227" s="15"/>
      <c r="AJ227" s="15"/>
    </row>
    <row r="228" spans="1:36" ht="15" customHeight="1" x14ac:dyDescent="0.3">
      <c r="A228" s="3">
        <v>1478</v>
      </c>
      <c r="B228" s="2" t="s">
        <v>639</v>
      </c>
      <c r="C228" s="2"/>
      <c r="D228" s="2"/>
      <c r="E228" s="59">
        <v>1998</v>
      </c>
      <c r="F228" s="59"/>
      <c r="G228" s="77" t="str">
        <f ca="1">IF(MasterTable7[[#This Row],[Year Completed]]&lt;=YEAR(TODAY()),"Existing TOD","Planned TOD")</f>
        <v>Existing TOD</v>
      </c>
      <c r="H228" s="2" t="s">
        <v>640</v>
      </c>
      <c r="I228" s="3" t="s">
        <v>90</v>
      </c>
      <c r="J228" t="str">
        <f t="shared" si="11"/>
        <v>CO</v>
      </c>
      <c r="K228">
        <v>39.76276</v>
      </c>
      <c r="L228" s="52">
        <v>-104.97309</v>
      </c>
      <c r="M228" s="60" t="s">
        <v>563</v>
      </c>
      <c r="N228" t="s">
        <v>632</v>
      </c>
      <c r="O228" s="1">
        <v>57</v>
      </c>
      <c r="P228" t="s">
        <v>93</v>
      </c>
      <c r="Q228" s="60" t="s">
        <v>114</v>
      </c>
      <c r="R228" s="55" t="s">
        <v>95</v>
      </c>
      <c r="S228" s="55"/>
      <c r="T228" s="59"/>
      <c r="U228" s="59"/>
      <c r="V228">
        <v>50</v>
      </c>
      <c r="X228" s="59"/>
      <c r="Y228" s="59"/>
      <c r="Z228" s="56">
        <f t="shared" ref="Z228:Z291" si="13">SUM(T228:Y228)</f>
        <v>50</v>
      </c>
      <c r="AA228" s="1"/>
      <c r="AB228" s="1"/>
      <c r="AC228" s="1"/>
      <c r="AD228" s="66"/>
      <c r="AE228" s="21"/>
      <c r="AF228" s="12"/>
      <c r="AG228" s="12"/>
      <c r="AH228" s="44">
        <f t="shared" si="12"/>
        <v>0</v>
      </c>
      <c r="AI228" s="15"/>
      <c r="AJ228" s="15"/>
    </row>
    <row r="229" spans="1:36" ht="15" customHeight="1" x14ac:dyDescent="0.3">
      <c r="A229" s="3">
        <v>1480</v>
      </c>
      <c r="B229" s="2" t="s">
        <v>641</v>
      </c>
      <c r="C229" s="2"/>
      <c r="D229" s="2"/>
      <c r="E229" s="59">
        <v>2014</v>
      </c>
      <c r="F229" s="59">
        <v>1983</v>
      </c>
      <c r="G229" s="77" t="str">
        <f ca="1">IF(MasterTable7[[#This Row],[Year Completed]]&lt;=YEAR(TODAY()),"Existing TOD","Planned TOD")</f>
        <v>Existing TOD</v>
      </c>
      <c r="H229" s="2" t="s">
        <v>642</v>
      </c>
      <c r="I229" s="3" t="s">
        <v>90</v>
      </c>
      <c r="J229" t="str">
        <f t="shared" si="11"/>
        <v>CO</v>
      </c>
      <c r="K229">
        <v>39.735039999999998</v>
      </c>
      <c r="L229" s="52">
        <v>-105.02263000000001</v>
      </c>
      <c r="M229" s="53" t="s">
        <v>643</v>
      </c>
      <c r="N229" t="s">
        <v>644</v>
      </c>
      <c r="O229" s="1">
        <v>175</v>
      </c>
      <c r="P229" s="6" t="s">
        <v>93</v>
      </c>
      <c r="Q229" s="53" t="s">
        <v>100</v>
      </c>
      <c r="R229" s="55" t="s">
        <v>95</v>
      </c>
      <c r="S229" s="55"/>
      <c r="T229" s="1">
        <v>106</v>
      </c>
      <c r="U229" s="59"/>
      <c r="W229" s="59"/>
      <c r="X229" s="59"/>
      <c r="Y229" s="59"/>
      <c r="Z229" s="56">
        <f t="shared" si="13"/>
        <v>106</v>
      </c>
      <c r="AA229" s="1"/>
      <c r="AB229" s="1"/>
      <c r="AC229" s="1"/>
      <c r="AD229" s="66"/>
      <c r="AE229" s="21"/>
      <c r="AF229" s="12"/>
      <c r="AG229" s="12"/>
      <c r="AH229" s="44">
        <f t="shared" si="12"/>
        <v>0</v>
      </c>
      <c r="AI229" s="15"/>
      <c r="AJ229" s="15"/>
    </row>
    <row r="230" spans="1:36" ht="15" customHeight="1" x14ac:dyDescent="0.3">
      <c r="A230" s="3">
        <v>1481</v>
      </c>
      <c r="B230" t="s">
        <v>645</v>
      </c>
      <c r="E230" s="82">
        <v>2015</v>
      </c>
      <c r="F230" s="82"/>
      <c r="G230" s="77" t="str">
        <f ca="1">IF(MasterTable7[[#This Row],[Year Completed]]&lt;=YEAR(TODAY()),"Existing TOD","Planned TOD")</f>
        <v>Existing TOD</v>
      </c>
      <c r="H230" s="76" t="s">
        <v>646</v>
      </c>
      <c r="I230" t="s">
        <v>90</v>
      </c>
      <c r="J230" t="str">
        <f t="shared" si="11"/>
        <v>CO</v>
      </c>
      <c r="K230">
        <v>39.740049999999997</v>
      </c>
      <c r="L230" s="52">
        <v>-105.02955</v>
      </c>
      <c r="M230" s="53" t="s">
        <v>643</v>
      </c>
      <c r="N230" t="s">
        <v>644</v>
      </c>
      <c r="O230" s="1">
        <v>175</v>
      </c>
      <c r="P230" t="s">
        <v>608</v>
      </c>
      <c r="Q230" s="61" t="s">
        <v>109</v>
      </c>
      <c r="R230" s="62" t="s">
        <v>105</v>
      </c>
      <c r="S230" s="62"/>
      <c r="T230" s="7"/>
      <c r="U230" s="7"/>
      <c r="W230" s="7"/>
      <c r="X230" s="7"/>
      <c r="Y230" s="7"/>
      <c r="Z230" s="56">
        <f t="shared" si="13"/>
        <v>0</v>
      </c>
      <c r="AA230" s="1"/>
      <c r="AB230" s="1"/>
      <c r="AC230" s="1"/>
      <c r="AD230" s="54"/>
      <c r="AE230" s="80" t="s">
        <v>105</v>
      </c>
      <c r="AF230" s="81" t="s">
        <v>105</v>
      </c>
      <c r="AG230" s="88">
        <v>25000</v>
      </c>
      <c r="AH230" s="44">
        <f t="shared" si="12"/>
        <v>25000</v>
      </c>
      <c r="AI230" s="81" t="s">
        <v>105</v>
      </c>
      <c r="AJ230" s="81"/>
    </row>
    <row r="231" spans="1:36" ht="15" customHeight="1" x14ac:dyDescent="0.3">
      <c r="A231" s="3">
        <v>1482</v>
      </c>
      <c r="B231" t="s">
        <v>647</v>
      </c>
      <c r="E231" s="82">
        <v>2018</v>
      </c>
      <c r="F231" s="82"/>
      <c r="G231" s="77" t="str">
        <f ca="1">IF(MasterTable7[[#This Row],[Year Completed]]&lt;=YEAR(TODAY()),"Existing TOD","Planned TOD")</f>
        <v>Existing TOD</v>
      </c>
      <c r="H231" s="76" t="s">
        <v>648</v>
      </c>
      <c r="I231" t="s">
        <v>90</v>
      </c>
      <c r="J231" t="str">
        <f t="shared" si="11"/>
        <v>CO</v>
      </c>
      <c r="K231">
        <v>39.738379999999999</v>
      </c>
      <c r="L231" s="52">
        <v>-105.02373</v>
      </c>
      <c r="M231" s="53" t="s">
        <v>643</v>
      </c>
      <c r="N231" t="s">
        <v>644</v>
      </c>
      <c r="O231" s="1">
        <v>175</v>
      </c>
      <c r="P231" t="s">
        <v>108</v>
      </c>
      <c r="Q231" s="61" t="s">
        <v>109</v>
      </c>
      <c r="R231" s="62" t="s">
        <v>105</v>
      </c>
      <c r="S231" s="62"/>
      <c r="T231" s="7"/>
      <c r="U231" s="7"/>
      <c r="W231" s="7"/>
      <c r="X231" s="7"/>
      <c r="Y231" s="7"/>
      <c r="Z231" s="56">
        <f t="shared" si="13"/>
        <v>0</v>
      </c>
      <c r="AA231" s="1"/>
      <c r="AB231" s="1"/>
      <c r="AC231" s="1"/>
      <c r="AD231" s="54" t="s">
        <v>110</v>
      </c>
      <c r="AE231" s="83">
        <v>175000</v>
      </c>
      <c r="AF231" s="81" t="s">
        <v>105</v>
      </c>
      <c r="AG231" s="81" t="s">
        <v>105</v>
      </c>
      <c r="AH231" s="44">
        <f t="shared" si="12"/>
        <v>175000</v>
      </c>
      <c r="AI231" s="81" t="s">
        <v>105</v>
      </c>
      <c r="AJ231" s="81"/>
    </row>
    <row r="232" spans="1:36" ht="15" customHeight="1" x14ac:dyDescent="0.3">
      <c r="A232" s="3">
        <v>1484</v>
      </c>
      <c r="B232" t="s">
        <v>649</v>
      </c>
      <c r="E232" s="82">
        <v>2019</v>
      </c>
      <c r="F232" s="82"/>
      <c r="G232" s="77" t="str">
        <f ca="1">IF(MasterTable7[[#This Row],[Year Completed]]&lt;=YEAR(TODAY()),"Existing TOD","Planned TOD")</f>
        <v>Existing TOD</v>
      </c>
      <c r="H232" s="76" t="s">
        <v>650</v>
      </c>
      <c r="I232" t="s">
        <v>90</v>
      </c>
      <c r="J232" t="str">
        <f t="shared" si="11"/>
        <v>CO</v>
      </c>
      <c r="K232">
        <v>39.739420000000003</v>
      </c>
      <c r="L232" s="52">
        <v>-105.02734</v>
      </c>
      <c r="M232" s="53" t="s">
        <v>643</v>
      </c>
      <c r="N232" t="s">
        <v>644</v>
      </c>
      <c r="O232" s="1">
        <v>175</v>
      </c>
      <c r="P232" t="s">
        <v>93</v>
      </c>
      <c r="Q232" s="54" t="s">
        <v>114</v>
      </c>
      <c r="R232" s="55" t="s">
        <v>95</v>
      </c>
      <c r="S232" s="55"/>
      <c r="T232" s="7"/>
      <c r="U232" s="7"/>
      <c r="V232">
        <v>382</v>
      </c>
      <c r="W232">
        <v>0</v>
      </c>
      <c r="X232" s="7"/>
      <c r="Y232" s="7"/>
      <c r="Z232" s="56">
        <f t="shared" si="13"/>
        <v>382</v>
      </c>
      <c r="AA232" s="1"/>
      <c r="AB232" s="1"/>
      <c r="AC232" s="1"/>
      <c r="AD232" s="54"/>
      <c r="AE232" s="80" t="s">
        <v>105</v>
      </c>
      <c r="AF232" s="81" t="s">
        <v>105</v>
      </c>
      <c r="AG232" s="81" t="s">
        <v>105</v>
      </c>
      <c r="AH232" s="44">
        <f t="shared" si="12"/>
        <v>0</v>
      </c>
      <c r="AI232" s="81" t="s">
        <v>105</v>
      </c>
      <c r="AJ232" s="81"/>
    </row>
    <row r="233" spans="1:36" ht="15" customHeight="1" x14ac:dyDescent="0.3">
      <c r="A233" s="3">
        <v>1485</v>
      </c>
      <c r="B233" s="2" t="s">
        <v>651</v>
      </c>
      <c r="C233" s="2"/>
      <c r="D233" s="2"/>
      <c r="E233" s="82">
        <v>2014</v>
      </c>
      <c r="F233" s="82"/>
      <c r="G233" s="77" t="str">
        <f ca="1">IF(MasterTable7[[#This Row],[Year Completed]]&lt;=YEAR(TODAY()),"Existing TOD","Planned TOD")</f>
        <v>Existing TOD</v>
      </c>
      <c r="H233" s="76" t="s">
        <v>652</v>
      </c>
      <c r="I233" t="s">
        <v>90</v>
      </c>
      <c r="J233" t="str">
        <f t="shared" si="11"/>
        <v>CO</v>
      </c>
      <c r="K233">
        <v>39.739449999999998</v>
      </c>
      <c r="L233" s="52">
        <v>-105.02921000000001</v>
      </c>
      <c r="M233" s="53" t="s">
        <v>643</v>
      </c>
      <c r="N233" t="s">
        <v>644</v>
      </c>
      <c r="O233" s="1">
        <v>175</v>
      </c>
      <c r="P233" t="s">
        <v>93</v>
      </c>
      <c r="Q233" s="54" t="s">
        <v>100</v>
      </c>
      <c r="R233" s="55" t="s">
        <v>95</v>
      </c>
      <c r="S233" s="55"/>
      <c r="T233" s="1">
        <v>80</v>
      </c>
      <c r="U233" s="7"/>
      <c r="W233" s="7"/>
      <c r="X233" s="7"/>
      <c r="Y233" s="7"/>
      <c r="Z233" s="56">
        <f t="shared" si="13"/>
        <v>80</v>
      </c>
      <c r="AA233" s="1"/>
      <c r="AB233" s="1"/>
      <c r="AC233" s="1"/>
      <c r="AD233" s="54"/>
      <c r="AE233" s="80" t="s">
        <v>105</v>
      </c>
      <c r="AF233" s="81" t="s">
        <v>105</v>
      </c>
      <c r="AG233" s="81" t="s">
        <v>105</v>
      </c>
      <c r="AH233" s="44">
        <f t="shared" si="12"/>
        <v>0</v>
      </c>
      <c r="AI233" s="81" t="s">
        <v>105</v>
      </c>
      <c r="AJ233" s="81"/>
    </row>
    <row r="234" spans="1:36" ht="15" customHeight="1" x14ac:dyDescent="0.3">
      <c r="A234" s="3">
        <v>1486</v>
      </c>
      <c r="B234" t="s">
        <v>653</v>
      </c>
      <c r="E234" s="82" t="s">
        <v>140</v>
      </c>
      <c r="F234" s="82"/>
      <c r="G234" s="77" t="str">
        <f ca="1">IF(MasterTable7[[#This Row],[Year Completed]]&lt;=YEAR(TODAY()),"Existing TOD","Planned TOD")</f>
        <v>Planned TOD</v>
      </c>
      <c r="I234" t="s">
        <v>90</v>
      </c>
      <c r="J234" t="str">
        <f t="shared" si="11"/>
        <v>CO</v>
      </c>
      <c r="K234">
        <v>39.741109999999999</v>
      </c>
      <c r="L234" s="52">
        <v>-105.02033</v>
      </c>
      <c r="M234" s="53" t="s">
        <v>643</v>
      </c>
      <c r="N234" t="s">
        <v>644</v>
      </c>
      <c r="O234" s="1">
        <v>175</v>
      </c>
      <c r="P234" t="s">
        <v>120</v>
      </c>
      <c r="Q234" s="54" t="s">
        <v>140</v>
      </c>
      <c r="R234" s="55" t="s">
        <v>140</v>
      </c>
      <c r="S234" s="55"/>
      <c r="T234" s="7"/>
      <c r="U234" s="7"/>
      <c r="W234" s="7"/>
      <c r="X234" s="7"/>
      <c r="Y234" s="7"/>
      <c r="Z234" s="56">
        <f t="shared" si="13"/>
        <v>0</v>
      </c>
      <c r="AA234" s="1"/>
      <c r="AB234" s="1"/>
      <c r="AC234" s="1"/>
      <c r="AD234" s="54"/>
      <c r="AE234" s="80" t="s">
        <v>105</v>
      </c>
      <c r="AF234" s="81" t="s">
        <v>105</v>
      </c>
      <c r="AG234" s="81" t="s">
        <v>105</v>
      </c>
      <c r="AH234" s="44">
        <f t="shared" si="12"/>
        <v>0</v>
      </c>
      <c r="AI234" s="81" t="s">
        <v>105</v>
      </c>
      <c r="AJ234" s="81"/>
    </row>
    <row r="235" spans="1:36" ht="15" customHeight="1" x14ac:dyDescent="0.3">
      <c r="A235" s="3">
        <v>1490</v>
      </c>
      <c r="B235" s="76" t="s">
        <v>654</v>
      </c>
      <c r="E235" s="82">
        <v>2017</v>
      </c>
      <c r="F235" s="82"/>
      <c r="G235" s="77" t="str">
        <f ca="1">IF(MasterTable7[[#This Row],[Year Completed]]&lt;=YEAR(TODAY()),"Existing TOD","Planned TOD")</f>
        <v>Existing TOD</v>
      </c>
      <c r="H235" s="76" t="s">
        <v>655</v>
      </c>
      <c r="I235" s="3" t="s">
        <v>656</v>
      </c>
      <c r="J235" t="str">
        <f t="shared" si="11"/>
        <v>CO</v>
      </c>
      <c r="K235">
        <v>39.713909999999998</v>
      </c>
      <c r="L235" s="52">
        <v>-105.13464999999999</v>
      </c>
      <c r="M235" s="53" t="s">
        <v>643</v>
      </c>
      <c r="N235" t="s">
        <v>657</v>
      </c>
      <c r="O235" s="1">
        <v>182</v>
      </c>
      <c r="P235" t="s">
        <v>93</v>
      </c>
      <c r="Q235" s="54" t="s">
        <v>114</v>
      </c>
      <c r="R235" s="55" t="s">
        <v>95</v>
      </c>
      <c r="S235" s="55"/>
      <c r="T235" s="7"/>
      <c r="U235" s="7"/>
      <c r="V235">
        <v>343</v>
      </c>
      <c r="W235">
        <v>0</v>
      </c>
      <c r="X235" s="7"/>
      <c r="Y235" s="7"/>
      <c r="Z235" s="56">
        <f t="shared" si="13"/>
        <v>343</v>
      </c>
      <c r="AA235" s="1"/>
      <c r="AB235" s="1"/>
      <c r="AC235" s="1"/>
      <c r="AD235" s="54"/>
      <c r="AE235" s="80" t="s">
        <v>105</v>
      </c>
      <c r="AF235" s="81" t="s">
        <v>105</v>
      </c>
      <c r="AG235" s="81" t="s">
        <v>105</v>
      </c>
      <c r="AH235" s="44">
        <f t="shared" si="12"/>
        <v>0</v>
      </c>
      <c r="AI235" s="81" t="s">
        <v>105</v>
      </c>
      <c r="AJ235" s="81"/>
    </row>
    <row r="236" spans="1:36" ht="15" customHeight="1" x14ac:dyDescent="0.3">
      <c r="A236" s="3">
        <v>1493</v>
      </c>
      <c r="B236" s="76" t="s">
        <v>658</v>
      </c>
      <c r="E236" s="82">
        <v>2020</v>
      </c>
      <c r="F236" s="82"/>
      <c r="G236" s="77" t="str">
        <f ca="1">IF(MasterTable7[[#This Row],[Year Completed]]&lt;=YEAR(TODAY()),"Existing TOD","Planned TOD")</f>
        <v>Existing TOD</v>
      </c>
      <c r="H236" s="76" t="s">
        <v>659</v>
      </c>
      <c r="I236" t="s">
        <v>656</v>
      </c>
      <c r="J236" t="str">
        <f t="shared" si="11"/>
        <v>CO</v>
      </c>
      <c r="K236">
        <v>39.738999999999997</v>
      </c>
      <c r="L236" s="52">
        <v>-105.10429000000001</v>
      </c>
      <c r="M236" s="53" t="s">
        <v>643</v>
      </c>
      <c r="N236" t="s">
        <v>660</v>
      </c>
      <c r="O236" s="1">
        <v>180</v>
      </c>
      <c r="P236" t="s">
        <v>93</v>
      </c>
      <c r="Q236" s="54" t="s">
        <v>100</v>
      </c>
      <c r="R236" s="55" t="s">
        <v>95</v>
      </c>
      <c r="S236" s="55"/>
      <c r="T236">
        <v>115</v>
      </c>
      <c r="U236" s="7"/>
      <c r="W236" s="7"/>
      <c r="X236" s="7"/>
      <c r="Y236" s="7"/>
      <c r="Z236" s="56">
        <f t="shared" si="13"/>
        <v>115</v>
      </c>
      <c r="AA236" s="1"/>
      <c r="AB236" s="57"/>
      <c r="AC236" s="57"/>
      <c r="AD236" s="54"/>
      <c r="AE236" s="80" t="s">
        <v>105</v>
      </c>
      <c r="AF236" s="81" t="s">
        <v>105</v>
      </c>
      <c r="AG236" s="81" t="s">
        <v>105</v>
      </c>
      <c r="AH236" s="44">
        <f t="shared" si="12"/>
        <v>0</v>
      </c>
      <c r="AI236" s="81" t="s">
        <v>105</v>
      </c>
      <c r="AJ236" s="81"/>
    </row>
    <row r="237" spans="1:36" x14ac:dyDescent="0.3">
      <c r="A237" s="3">
        <v>1495</v>
      </c>
      <c r="B237" t="s">
        <v>661</v>
      </c>
      <c r="E237" s="82">
        <v>2021</v>
      </c>
      <c r="F237" s="82"/>
      <c r="G237" s="77" t="str">
        <f ca="1">IF(MasterTable7[[#This Row],[Year Completed]]&lt;=YEAR(TODAY()),"Existing TOD","Planned TOD")</f>
        <v>Existing TOD</v>
      </c>
      <c r="H237" t="s">
        <v>662</v>
      </c>
      <c r="I237" t="s">
        <v>656</v>
      </c>
      <c r="J237" t="str">
        <f t="shared" si="11"/>
        <v>CO</v>
      </c>
      <c r="K237">
        <v>39.737789999999997</v>
      </c>
      <c r="L237" s="52">
        <v>-105.10343</v>
      </c>
      <c r="M237" s="53" t="s">
        <v>643</v>
      </c>
      <c r="N237" t="s">
        <v>660</v>
      </c>
      <c r="O237" s="1">
        <v>180</v>
      </c>
      <c r="P237" t="s">
        <v>93</v>
      </c>
      <c r="Q237" s="54" t="s">
        <v>114</v>
      </c>
      <c r="R237" s="3" t="s">
        <v>132</v>
      </c>
      <c r="S237" s="55" t="s">
        <v>133</v>
      </c>
      <c r="T237" s="7"/>
      <c r="U237" s="7"/>
      <c r="W237">
        <v>82</v>
      </c>
      <c r="X237" s="7"/>
      <c r="Y237" s="7"/>
      <c r="Z237" s="56">
        <f t="shared" si="13"/>
        <v>82</v>
      </c>
      <c r="AA237" s="1"/>
      <c r="AB237" s="1"/>
      <c r="AC237" s="1"/>
      <c r="AD237" s="54"/>
      <c r="AE237" s="80" t="s">
        <v>105</v>
      </c>
      <c r="AF237" s="81" t="s">
        <v>105</v>
      </c>
      <c r="AG237" s="81" t="s">
        <v>105</v>
      </c>
      <c r="AH237" s="44">
        <f t="shared" si="12"/>
        <v>0</v>
      </c>
      <c r="AI237" s="81" t="s">
        <v>105</v>
      </c>
      <c r="AJ237" s="81"/>
    </row>
    <row r="238" spans="1:36" ht="15" customHeight="1" x14ac:dyDescent="0.3">
      <c r="A238" s="3">
        <v>1496</v>
      </c>
      <c r="B238" t="s">
        <v>663</v>
      </c>
      <c r="E238" s="59">
        <v>2015</v>
      </c>
      <c r="F238" s="59"/>
      <c r="G238" s="77" t="str">
        <f ca="1">IF(MasterTable7[[#This Row],[Year Completed]]&lt;=YEAR(TODAY()),"Existing TOD","Planned TOD")</f>
        <v>Existing TOD</v>
      </c>
      <c r="H238" s="76" t="s">
        <v>664</v>
      </c>
      <c r="I238" t="s">
        <v>665</v>
      </c>
      <c r="J238" t="str">
        <f t="shared" si="11"/>
        <v>CO</v>
      </c>
      <c r="K238">
        <v>39.725859999999997</v>
      </c>
      <c r="L238" s="52">
        <v>-105.20444000000001</v>
      </c>
      <c r="M238" s="53" t="s">
        <v>643</v>
      </c>
      <c r="N238" t="s">
        <v>666</v>
      </c>
      <c r="O238" s="1">
        <v>184</v>
      </c>
      <c r="P238" t="s">
        <v>93</v>
      </c>
      <c r="Q238" s="53" t="s">
        <v>114</v>
      </c>
      <c r="R238" s="55" t="s">
        <v>95</v>
      </c>
      <c r="S238" s="55"/>
      <c r="T238" s="7"/>
      <c r="U238" s="7"/>
      <c r="V238">
        <v>177</v>
      </c>
      <c r="W238">
        <v>0</v>
      </c>
      <c r="X238" s="7"/>
      <c r="Y238" s="7"/>
      <c r="Z238" s="56">
        <f t="shared" si="13"/>
        <v>177</v>
      </c>
      <c r="AA238" s="1"/>
      <c r="AB238" s="1"/>
      <c r="AC238" s="1"/>
      <c r="AD238" s="54"/>
      <c r="AE238" s="83"/>
      <c r="AF238" s="88"/>
      <c r="AG238" s="88"/>
      <c r="AH238" s="44">
        <f t="shared" si="12"/>
        <v>0</v>
      </c>
      <c r="AI238" s="89"/>
      <c r="AJ238" s="89"/>
    </row>
    <row r="239" spans="1:36" ht="15" customHeight="1" x14ac:dyDescent="0.3">
      <c r="A239" s="3">
        <v>1500</v>
      </c>
      <c r="B239" s="76" t="s">
        <v>667</v>
      </c>
      <c r="E239" s="82">
        <v>2018</v>
      </c>
      <c r="F239" s="82"/>
      <c r="G239" s="77" t="str">
        <f ca="1">IF(MasterTable7[[#This Row],[Year Completed]]&lt;=YEAR(TODAY()),"Existing TOD","Planned TOD")</f>
        <v>Existing TOD</v>
      </c>
      <c r="H239" t="s">
        <v>668</v>
      </c>
      <c r="I239" t="s">
        <v>90</v>
      </c>
      <c r="J239" t="str">
        <f t="shared" si="11"/>
        <v>CO</v>
      </c>
      <c r="K239">
        <v>39.736280000000001</v>
      </c>
      <c r="L239" s="52">
        <v>-105.03245</v>
      </c>
      <c r="M239" s="53" t="s">
        <v>643</v>
      </c>
      <c r="N239" t="s">
        <v>669</v>
      </c>
      <c r="O239" s="1">
        <v>176</v>
      </c>
      <c r="P239" t="s">
        <v>93</v>
      </c>
      <c r="Q239" s="54" t="s">
        <v>100</v>
      </c>
      <c r="R239" s="55" t="s">
        <v>95</v>
      </c>
      <c r="S239" s="55"/>
      <c r="T239" s="1">
        <v>130</v>
      </c>
      <c r="U239" s="7"/>
      <c r="W239" s="7"/>
      <c r="X239" s="7"/>
      <c r="Y239" s="7"/>
      <c r="Z239" s="56">
        <f t="shared" si="13"/>
        <v>130</v>
      </c>
      <c r="AA239" s="1"/>
      <c r="AB239" s="1"/>
      <c r="AC239" s="1"/>
      <c r="AD239" s="54"/>
      <c r="AE239" s="80" t="s">
        <v>105</v>
      </c>
      <c r="AF239" s="81" t="s">
        <v>105</v>
      </c>
      <c r="AG239" s="81" t="s">
        <v>105</v>
      </c>
      <c r="AH239" s="44">
        <f t="shared" si="12"/>
        <v>0</v>
      </c>
      <c r="AI239" s="81" t="s">
        <v>105</v>
      </c>
      <c r="AJ239" s="81"/>
    </row>
    <row r="240" spans="1:36" ht="15" customHeight="1" x14ac:dyDescent="0.3">
      <c r="A240" s="3">
        <v>1505</v>
      </c>
      <c r="B240" s="76" t="s">
        <v>670</v>
      </c>
      <c r="E240" s="82">
        <v>2015</v>
      </c>
      <c r="F240" s="82"/>
      <c r="G240" s="77" t="str">
        <f ca="1">IF(MasterTable7[[#This Row],[Year Completed]]&lt;=YEAR(TODAY()),"Existing TOD","Planned TOD")</f>
        <v>Existing TOD</v>
      </c>
      <c r="H240" s="76" t="s">
        <v>671</v>
      </c>
      <c r="I240" s="3" t="s">
        <v>656</v>
      </c>
      <c r="J240" t="str">
        <f t="shared" si="11"/>
        <v>CO</v>
      </c>
      <c r="K240">
        <v>39.738230000000001</v>
      </c>
      <c r="L240" s="52">
        <v>-105.08547</v>
      </c>
      <c r="M240" s="53" t="s">
        <v>643</v>
      </c>
      <c r="N240" t="s">
        <v>672</v>
      </c>
      <c r="O240" s="1">
        <v>179</v>
      </c>
      <c r="P240" t="s">
        <v>93</v>
      </c>
      <c r="Q240" s="54" t="s">
        <v>114</v>
      </c>
      <c r="R240" s="55" t="s">
        <v>95</v>
      </c>
      <c r="S240" s="55"/>
      <c r="T240" s="7"/>
      <c r="U240" s="7"/>
      <c r="V240">
        <v>95</v>
      </c>
      <c r="W240" s="7"/>
      <c r="X240" s="7"/>
      <c r="Y240" s="7"/>
      <c r="Z240" s="56">
        <f t="shared" si="13"/>
        <v>95</v>
      </c>
      <c r="AA240" s="1"/>
      <c r="AB240" s="1"/>
      <c r="AC240" s="1"/>
      <c r="AD240" s="54"/>
      <c r="AE240" s="80" t="s">
        <v>105</v>
      </c>
      <c r="AF240" s="81" t="s">
        <v>105</v>
      </c>
      <c r="AG240" s="81" t="s">
        <v>105</v>
      </c>
      <c r="AH240" s="44">
        <f t="shared" si="12"/>
        <v>0</v>
      </c>
      <c r="AI240" s="81" t="s">
        <v>105</v>
      </c>
      <c r="AJ240" s="81"/>
    </row>
    <row r="241" spans="1:36" ht="15" customHeight="1" x14ac:dyDescent="0.3">
      <c r="A241" s="3">
        <v>1508</v>
      </c>
      <c r="B241" s="76" t="s">
        <v>673</v>
      </c>
      <c r="E241" s="82">
        <v>2017</v>
      </c>
      <c r="F241" s="82"/>
      <c r="G241" s="77" t="str">
        <f ca="1">IF(MasterTable7[[#This Row],[Year Completed]]&lt;=YEAR(TODAY()),"Existing TOD","Planned TOD")</f>
        <v>Existing TOD</v>
      </c>
      <c r="H241" s="76" t="s">
        <v>674</v>
      </c>
      <c r="I241" t="s">
        <v>656</v>
      </c>
      <c r="J241" t="str">
        <f t="shared" si="11"/>
        <v>CO</v>
      </c>
      <c r="K241">
        <v>39.739930000000001</v>
      </c>
      <c r="L241" s="52">
        <v>-105.06115</v>
      </c>
      <c r="M241" s="53" t="s">
        <v>643</v>
      </c>
      <c r="N241" t="s">
        <v>675</v>
      </c>
      <c r="O241" s="1">
        <v>210</v>
      </c>
      <c r="P241" t="s">
        <v>93</v>
      </c>
      <c r="Q241" s="54" t="s">
        <v>100</v>
      </c>
      <c r="R241" s="55" t="s">
        <v>95</v>
      </c>
      <c r="S241" s="55"/>
      <c r="T241" s="1">
        <v>60</v>
      </c>
      <c r="U241" s="7"/>
      <c r="W241" s="7"/>
      <c r="X241" s="7"/>
      <c r="Y241" s="7"/>
      <c r="Z241" s="56">
        <f t="shared" si="13"/>
        <v>60</v>
      </c>
      <c r="AA241" s="1"/>
      <c r="AB241" s="1"/>
      <c r="AC241" s="1"/>
      <c r="AD241" s="54"/>
      <c r="AE241" s="80" t="s">
        <v>105</v>
      </c>
      <c r="AF241" s="81" t="s">
        <v>105</v>
      </c>
      <c r="AG241" s="81" t="s">
        <v>105</v>
      </c>
      <c r="AH241" s="44">
        <f t="shared" si="12"/>
        <v>0</v>
      </c>
      <c r="AI241" s="81" t="s">
        <v>105</v>
      </c>
      <c r="AJ241" s="81"/>
    </row>
    <row r="242" spans="1:36" ht="15" customHeight="1" x14ac:dyDescent="0.3">
      <c r="A242" s="3">
        <v>1509</v>
      </c>
      <c r="B242" s="2" t="s">
        <v>676</v>
      </c>
      <c r="C242" s="2"/>
      <c r="D242" s="2"/>
      <c r="E242" s="59">
        <v>2014</v>
      </c>
      <c r="F242" s="59"/>
      <c r="G242" s="77" t="str">
        <f ca="1">IF(MasterTable7[[#This Row],[Year Completed]]&lt;=YEAR(TODAY()),"Existing TOD","Planned TOD")</f>
        <v>Existing TOD</v>
      </c>
      <c r="H242" s="2" t="s">
        <v>677</v>
      </c>
      <c r="I242" t="s">
        <v>656</v>
      </c>
      <c r="J242" t="str">
        <f t="shared" si="11"/>
        <v>CO</v>
      </c>
      <c r="K242">
        <v>39.736359999999998</v>
      </c>
      <c r="L242" s="52">
        <v>-105.06465</v>
      </c>
      <c r="M242" s="53" t="s">
        <v>643</v>
      </c>
      <c r="N242" s="3" t="s">
        <v>675</v>
      </c>
      <c r="O242" s="1">
        <v>210</v>
      </c>
      <c r="P242" t="s">
        <v>93</v>
      </c>
      <c r="Q242" s="54" t="s">
        <v>94</v>
      </c>
      <c r="R242" s="55" t="s">
        <v>95</v>
      </c>
      <c r="S242" s="55"/>
      <c r="T242" s="1">
        <v>93</v>
      </c>
      <c r="U242" s="59"/>
      <c r="V242">
        <v>17</v>
      </c>
      <c r="W242" s="59"/>
      <c r="X242" s="59"/>
      <c r="Y242" s="59"/>
      <c r="Z242" s="56">
        <f t="shared" si="13"/>
        <v>110</v>
      </c>
      <c r="AA242" s="1">
        <v>105067</v>
      </c>
      <c r="AB242" s="57">
        <f>AA242/43560</f>
        <v>2.4120064279155189</v>
      </c>
      <c r="AC242" s="57">
        <f>Z242/AB242</f>
        <v>45.605185262737109</v>
      </c>
      <c r="AD242" s="66"/>
      <c r="AE242" s="21"/>
      <c r="AF242" s="12"/>
      <c r="AG242" s="12"/>
      <c r="AH242" s="44">
        <f t="shared" si="12"/>
        <v>0</v>
      </c>
      <c r="AI242" s="15"/>
      <c r="AJ242" s="15"/>
    </row>
    <row r="243" spans="1:36" ht="15" customHeight="1" x14ac:dyDescent="0.3">
      <c r="A243" s="3">
        <v>1510</v>
      </c>
      <c r="B243" s="76" t="s">
        <v>678</v>
      </c>
      <c r="E243" s="82">
        <v>2017</v>
      </c>
      <c r="F243" s="82"/>
      <c r="G243" s="77" t="str">
        <f ca="1">IF(MasterTable7[[#This Row],[Year Completed]]&lt;=YEAR(TODAY()),"Existing TOD","Planned TOD")</f>
        <v>Existing TOD</v>
      </c>
      <c r="H243" s="76" t="s">
        <v>679</v>
      </c>
      <c r="I243" t="s">
        <v>656</v>
      </c>
      <c r="J243" t="str">
        <f t="shared" si="11"/>
        <v>CO</v>
      </c>
      <c r="K243">
        <v>39.736330000000002</v>
      </c>
      <c r="L243" s="52">
        <v>-105.06877</v>
      </c>
      <c r="M243" s="53" t="s">
        <v>643</v>
      </c>
      <c r="N243" t="s">
        <v>675</v>
      </c>
      <c r="O243" s="1">
        <v>210</v>
      </c>
      <c r="P243" t="s">
        <v>93</v>
      </c>
      <c r="Q243" s="54" t="s">
        <v>114</v>
      </c>
      <c r="R243" s="55" t="s">
        <v>95</v>
      </c>
      <c r="S243" s="55"/>
      <c r="T243" s="7"/>
      <c r="U243" s="7"/>
      <c r="V243">
        <v>155</v>
      </c>
      <c r="W243">
        <v>0</v>
      </c>
      <c r="X243" s="7"/>
      <c r="Y243" s="7"/>
      <c r="Z243" s="56">
        <f t="shared" si="13"/>
        <v>155</v>
      </c>
      <c r="AA243" s="1"/>
      <c r="AB243" s="1"/>
      <c r="AC243" s="1"/>
      <c r="AD243" s="54"/>
      <c r="AE243" s="80" t="s">
        <v>105</v>
      </c>
      <c r="AF243" s="81" t="s">
        <v>105</v>
      </c>
      <c r="AG243" s="81" t="s">
        <v>105</v>
      </c>
      <c r="AH243" s="44">
        <f t="shared" si="12"/>
        <v>0</v>
      </c>
      <c r="AI243" s="81" t="s">
        <v>105</v>
      </c>
      <c r="AJ243" s="81"/>
    </row>
    <row r="244" spans="1:36" ht="15" customHeight="1" x14ac:dyDescent="0.3">
      <c r="A244" s="3">
        <v>1511</v>
      </c>
      <c r="B244" s="4" t="s">
        <v>680</v>
      </c>
      <c r="E244" s="82">
        <v>2020</v>
      </c>
      <c r="F244" s="82"/>
      <c r="G244" s="77" t="str">
        <f ca="1">IF(MasterTable7[[#This Row],[Year Completed]]&lt;=YEAR(TODAY()),"Existing TOD","Planned TOD")</f>
        <v>Existing TOD</v>
      </c>
      <c r="H244" t="s">
        <v>681</v>
      </c>
      <c r="I244" s="3" t="s">
        <v>656</v>
      </c>
      <c r="J244" t="str">
        <f t="shared" si="11"/>
        <v>CO</v>
      </c>
      <c r="K244">
        <v>39.738979999999998</v>
      </c>
      <c r="L244" s="52">
        <v>-105.06113000000001</v>
      </c>
      <c r="M244" s="53" t="s">
        <v>643</v>
      </c>
      <c r="N244" t="s">
        <v>675</v>
      </c>
      <c r="O244" s="1">
        <v>210</v>
      </c>
      <c r="P244" t="s">
        <v>93</v>
      </c>
      <c r="Q244" s="54" t="s">
        <v>100</v>
      </c>
      <c r="R244" s="55" t="s">
        <v>95</v>
      </c>
      <c r="S244" s="55"/>
      <c r="T244">
        <v>78</v>
      </c>
      <c r="U244" s="7"/>
      <c r="W244" s="7"/>
      <c r="X244" s="7"/>
      <c r="Y244" s="7"/>
      <c r="Z244" s="56">
        <f t="shared" si="13"/>
        <v>78</v>
      </c>
      <c r="AA244" s="1"/>
      <c r="AB244" s="57"/>
      <c r="AC244" s="57"/>
      <c r="AD244" s="54"/>
      <c r="AE244" s="80" t="s">
        <v>105</v>
      </c>
      <c r="AF244" s="81" t="s">
        <v>105</v>
      </c>
      <c r="AG244" s="81" t="s">
        <v>105</v>
      </c>
      <c r="AH244" s="44">
        <f t="shared" si="12"/>
        <v>0</v>
      </c>
      <c r="AI244" s="81" t="s">
        <v>105</v>
      </c>
      <c r="AJ244" s="81"/>
    </row>
    <row r="245" spans="1:36" ht="15" customHeight="1" x14ac:dyDescent="0.3">
      <c r="A245" s="3">
        <v>1512</v>
      </c>
      <c r="B245" s="76" t="s">
        <v>682</v>
      </c>
      <c r="E245" s="82">
        <v>2019</v>
      </c>
      <c r="F245" s="82"/>
      <c r="G245" s="77" t="str">
        <f ca="1">IF(MasterTable7[[#This Row],[Year Completed]]&lt;=YEAR(TODAY()),"Existing TOD","Planned TOD")</f>
        <v>Existing TOD</v>
      </c>
      <c r="H245" s="76" t="s">
        <v>683</v>
      </c>
      <c r="I245" s="3" t="s">
        <v>656</v>
      </c>
      <c r="J245" t="str">
        <f t="shared" si="11"/>
        <v>CO</v>
      </c>
      <c r="K245">
        <v>39.738689999999998</v>
      </c>
      <c r="L245" s="52">
        <v>-105.11848999999999</v>
      </c>
      <c r="M245" s="53" t="s">
        <v>643</v>
      </c>
      <c r="N245" t="s">
        <v>684</v>
      </c>
      <c r="O245" s="1">
        <v>181</v>
      </c>
      <c r="P245" t="s">
        <v>93</v>
      </c>
      <c r="Q245" s="54" t="s">
        <v>114</v>
      </c>
      <c r="R245" s="55" t="s">
        <v>95</v>
      </c>
      <c r="S245" s="55"/>
      <c r="T245" s="7"/>
      <c r="U245" s="7"/>
      <c r="V245">
        <v>291</v>
      </c>
      <c r="W245">
        <v>0</v>
      </c>
      <c r="X245" s="7"/>
      <c r="Y245" s="7"/>
      <c r="Z245" s="56">
        <f t="shared" si="13"/>
        <v>291</v>
      </c>
      <c r="AA245" s="1"/>
      <c r="AB245" s="1"/>
      <c r="AC245" s="1"/>
      <c r="AD245" s="54"/>
      <c r="AE245" s="80" t="s">
        <v>105</v>
      </c>
      <c r="AF245" s="81" t="s">
        <v>105</v>
      </c>
      <c r="AG245" s="81" t="s">
        <v>105</v>
      </c>
      <c r="AH245" s="44">
        <f t="shared" si="12"/>
        <v>0</v>
      </c>
      <c r="AI245" s="81" t="s">
        <v>105</v>
      </c>
      <c r="AJ245" s="81"/>
    </row>
    <row r="246" spans="1:36" ht="15" customHeight="1" x14ac:dyDescent="0.3">
      <c r="A246" s="3">
        <v>1514</v>
      </c>
      <c r="B246" s="2" t="s">
        <v>685</v>
      </c>
      <c r="C246" s="2"/>
      <c r="D246" s="2"/>
      <c r="E246" s="59">
        <v>2019</v>
      </c>
      <c r="F246" s="59"/>
      <c r="G246" s="77" t="str">
        <f ca="1">IF(MasterTable7[[#This Row],[Year Completed]]&lt;=YEAR(TODAY()),"Existing TOD","Planned TOD")</f>
        <v>Existing TOD</v>
      </c>
      <c r="H246" s="2" t="s">
        <v>686</v>
      </c>
      <c r="I246" s="3" t="s">
        <v>656</v>
      </c>
      <c r="J246" t="str">
        <f t="shared" si="11"/>
        <v>CO</v>
      </c>
      <c r="K246">
        <v>39.741619999999998</v>
      </c>
      <c r="L246" s="52">
        <v>-105.12155</v>
      </c>
      <c r="M246" s="53" t="s">
        <v>643</v>
      </c>
      <c r="N246" s="3" t="s">
        <v>684</v>
      </c>
      <c r="O246" s="1">
        <v>181</v>
      </c>
      <c r="P246" s="7" t="s">
        <v>93</v>
      </c>
      <c r="Q246" s="54" t="s">
        <v>114</v>
      </c>
      <c r="R246" s="55" t="s">
        <v>95</v>
      </c>
      <c r="S246" s="55"/>
      <c r="T246" s="59"/>
      <c r="U246" s="59"/>
      <c r="W246">
        <v>0</v>
      </c>
      <c r="X246" s="59">
        <v>229</v>
      </c>
      <c r="Y246" s="59"/>
      <c r="Z246" s="56">
        <f t="shared" si="13"/>
        <v>229</v>
      </c>
      <c r="AA246" s="1"/>
      <c r="AB246" s="1"/>
      <c r="AC246" s="1"/>
      <c r="AD246" s="66"/>
      <c r="AE246" s="21"/>
      <c r="AF246" s="12"/>
      <c r="AG246" s="12"/>
      <c r="AH246" s="44">
        <f t="shared" si="12"/>
        <v>0</v>
      </c>
      <c r="AI246" s="15"/>
      <c r="AJ246" s="15"/>
    </row>
    <row r="247" spans="1:36" ht="15" customHeight="1" x14ac:dyDescent="0.3">
      <c r="A247" s="3">
        <v>1515</v>
      </c>
      <c r="B247" s="2" t="s">
        <v>687</v>
      </c>
      <c r="C247" s="2"/>
      <c r="D247" s="2"/>
      <c r="E247" s="82">
        <v>2015</v>
      </c>
      <c r="F247" s="82"/>
      <c r="G247" s="77" t="str">
        <f ca="1">IF(MasterTable7[[#This Row],[Year Completed]]&lt;=YEAR(TODAY()),"Existing TOD","Planned TOD")</f>
        <v>Existing TOD</v>
      </c>
      <c r="H247" s="2" t="s">
        <v>688</v>
      </c>
      <c r="I247" s="3" t="s">
        <v>656</v>
      </c>
      <c r="J247" t="str">
        <f t="shared" si="11"/>
        <v>CO</v>
      </c>
      <c r="K247">
        <v>39.743000000000002</v>
      </c>
      <c r="L247" s="52">
        <v>-105.12267</v>
      </c>
      <c r="M247" s="53" t="s">
        <v>643</v>
      </c>
      <c r="N247" s="3" t="s">
        <v>684</v>
      </c>
      <c r="O247" s="1">
        <v>181</v>
      </c>
      <c r="P247" t="s">
        <v>93</v>
      </c>
      <c r="Q247" s="54" t="s">
        <v>114</v>
      </c>
      <c r="R247" s="55" t="s">
        <v>95</v>
      </c>
      <c r="S247" s="55"/>
      <c r="T247" s="7"/>
      <c r="U247" s="7"/>
      <c r="V247">
        <v>244</v>
      </c>
      <c r="W247">
        <v>0</v>
      </c>
      <c r="X247" s="7"/>
      <c r="Y247" s="7"/>
      <c r="Z247" s="56">
        <f t="shared" si="13"/>
        <v>244</v>
      </c>
      <c r="AA247" s="1"/>
      <c r="AB247" s="1"/>
      <c r="AC247" s="1"/>
      <c r="AD247" s="54"/>
      <c r="AE247" s="80" t="s">
        <v>105</v>
      </c>
      <c r="AF247" s="81" t="s">
        <v>105</v>
      </c>
      <c r="AG247" s="81" t="s">
        <v>105</v>
      </c>
      <c r="AH247" s="44">
        <f t="shared" si="12"/>
        <v>0</v>
      </c>
      <c r="AI247" s="81" t="s">
        <v>105</v>
      </c>
      <c r="AJ247" s="81"/>
    </row>
    <row r="248" spans="1:36" ht="15" customHeight="1" x14ac:dyDescent="0.3">
      <c r="A248" s="3">
        <v>1516</v>
      </c>
      <c r="B248" s="76" t="s">
        <v>689</v>
      </c>
      <c r="E248" s="82">
        <v>2018</v>
      </c>
      <c r="F248" s="82"/>
      <c r="G248" s="77" t="str">
        <f ca="1">IF(MasterTable7[[#This Row],[Year Completed]]&lt;=YEAR(TODAY()),"Existing TOD","Planned TOD")</f>
        <v>Existing TOD</v>
      </c>
      <c r="H248" t="s">
        <v>690</v>
      </c>
      <c r="I248" t="s">
        <v>656</v>
      </c>
      <c r="J248" t="str">
        <f t="shared" si="11"/>
        <v>CO</v>
      </c>
      <c r="K248">
        <v>39.734090000000002</v>
      </c>
      <c r="L248" s="52">
        <v>-105.11816</v>
      </c>
      <c r="M248" s="53" t="s">
        <v>643</v>
      </c>
      <c r="N248" t="s">
        <v>684</v>
      </c>
      <c r="O248" s="1">
        <v>181</v>
      </c>
      <c r="P248" t="s">
        <v>93</v>
      </c>
      <c r="Q248" s="54" t="s">
        <v>114</v>
      </c>
      <c r="R248" s="3" t="s">
        <v>132</v>
      </c>
      <c r="S248" s="55" t="s">
        <v>133</v>
      </c>
      <c r="T248" s="7"/>
      <c r="U248" s="7"/>
      <c r="W248">
        <v>81</v>
      </c>
      <c r="X248" s="7"/>
      <c r="Y248" s="7"/>
      <c r="Z248" s="56">
        <f t="shared" si="13"/>
        <v>81</v>
      </c>
      <c r="AA248" s="1"/>
      <c r="AB248" s="1"/>
      <c r="AC248" s="1"/>
      <c r="AD248" s="54"/>
      <c r="AE248" s="80" t="s">
        <v>105</v>
      </c>
      <c r="AF248" s="81" t="s">
        <v>105</v>
      </c>
      <c r="AG248" s="81" t="s">
        <v>105</v>
      </c>
      <c r="AH248" s="44">
        <f t="shared" si="12"/>
        <v>0</v>
      </c>
      <c r="AI248" s="81" t="s">
        <v>105</v>
      </c>
      <c r="AJ248" s="81"/>
    </row>
    <row r="249" spans="1:36" ht="15" customHeight="1" x14ac:dyDescent="0.3">
      <c r="A249" s="3">
        <v>1518</v>
      </c>
      <c r="B249" s="76" t="s">
        <v>691</v>
      </c>
      <c r="E249" s="82">
        <v>2015</v>
      </c>
      <c r="F249" s="82"/>
      <c r="G249" s="77" t="str">
        <f ca="1">IF(MasterTable7[[#This Row],[Year Completed]]&lt;=YEAR(TODAY()),"Existing TOD","Planned TOD")</f>
        <v>Existing TOD</v>
      </c>
      <c r="H249" s="76" t="s">
        <v>692</v>
      </c>
      <c r="I249" s="3" t="s">
        <v>90</v>
      </c>
      <c r="J249" t="str">
        <f t="shared" si="11"/>
        <v>CO</v>
      </c>
      <c r="K249">
        <v>39.741819999999997</v>
      </c>
      <c r="L249" s="52">
        <v>-105.0414</v>
      </c>
      <c r="M249" s="53" t="s">
        <v>643</v>
      </c>
      <c r="N249" t="s">
        <v>693</v>
      </c>
      <c r="O249" s="1">
        <v>177</v>
      </c>
      <c r="P249" t="s">
        <v>93</v>
      </c>
      <c r="Q249" s="54" t="s">
        <v>114</v>
      </c>
      <c r="R249" s="55" t="s">
        <v>95</v>
      </c>
      <c r="S249" s="55"/>
      <c r="T249" s="7"/>
      <c r="U249" s="7"/>
      <c r="V249">
        <v>374</v>
      </c>
      <c r="X249" s="7"/>
      <c r="Y249" s="7"/>
      <c r="Z249" s="56">
        <f t="shared" si="13"/>
        <v>374</v>
      </c>
      <c r="AA249" s="1"/>
      <c r="AB249" s="1"/>
      <c r="AC249" s="1"/>
      <c r="AD249" s="54"/>
      <c r="AE249" s="80" t="s">
        <v>105</v>
      </c>
      <c r="AF249" s="81" t="s">
        <v>105</v>
      </c>
      <c r="AG249" s="81" t="s">
        <v>105</v>
      </c>
      <c r="AH249" s="44">
        <f t="shared" si="12"/>
        <v>0</v>
      </c>
      <c r="AI249" s="81" t="s">
        <v>105</v>
      </c>
      <c r="AJ249" s="81"/>
    </row>
    <row r="250" spans="1:36" ht="15" customHeight="1" x14ac:dyDescent="0.3">
      <c r="A250" s="3">
        <v>1519</v>
      </c>
      <c r="B250" s="76" t="s">
        <v>694</v>
      </c>
      <c r="E250" s="82">
        <v>2018</v>
      </c>
      <c r="F250" s="82"/>
      <c r="G250" s="77" t="str">
        <f ca="1">IF(MasterTable7[[#This Row],[Year Completed]]&lt;=YEAR(TODAY()),"Existing TOD","Planned TOD")</f>
        <v>Existing TOD</v>
      </c>
      <c r="H250" s="4" t="s">
        <v>695</v>
      </c>
      <c r="I250" t="s">
        <v>90</v>
      </c>
      <c r="J250" t="str">
        <f t="shared" si="11"/>
        <v>CO</v>
      </c>
      <c r="K250">
        <v>39.742519999999999</v>
      </c>
      <c r="L250" s="52">
        <v>-105.03963</v>
      </c>
      <c r="M250" s="53" t="s">
        <v>643</v>
      </c>
      <c r="N250" t="s">
        <v>693</v>
      </c>
      <c r="O250" s="1">
        <v>177</v>
      </c>
      <c r="P250" t="s">
        <v>93</v>
      </c>
      <c r="Q250" s="53" t="s">
        <v>114</v>
      </c>
      <c r="R250" s="55" t="s">
        <v>132</v>
      </c>
      <c r="S250" s="55" t="s">
        <v>133</v>
      </c>
      <c r="T250" s="7"/>
      <c r="U250" s="7"/>
      <c r="W250">
        <v>64</v>
      </c>
      <c r="X250" s="7"/>
      <c r="Y250" s="7"/>
      <c r="Z250" s="56">
        <f t="shared" si="13"/>
        <v>64</v>
      </c>
      <c r="AA250" s="1"/>
      <c r="AB250" s="1"/>
      <c r="AC250" s="1"/>
      <c r="AD250" s="54"/>
      <c r="AE250" s="80" t="s">
        <v>105</v>
      </c>
      <c r="AF250" s="81" t="s">
        <v>105</v>
      </c>
      <c r="AG250" s="81" t="s">
        <v>105</v>
      </c>
      <c r="AH250" s="44">
        <f t="shared" si="12"/>
        <v>0</v>
      </c>
      <c r="AI250" s="81" t="s">
        <v>105</v>
      </c>
      <c r="AJ250" s="81"/>
    </row>
    <row r="251" spans="1:36" ht="15" customHeight="1" x14ac:dyDescent="0.3">
      <c r="A251" s="3">
        <v>1522</v>
      </c>
      <c r="B251" t="s">
        <v>696</v>
      </c>
      <c r="E251" s="82">
        <v>2019</v>
      </c>
      <c r="F251" s="82"/>
      <c r="G251" s="77" t="str">
        <f ca="1">IF(MasterTable7[[#This Row],[Year Completed]]&lt;=YEAR(TODAY()),"Existing TOD","Planned TOD")</f>
        <v>Existing TOD</v>
      </c>
      <c r="H251" t="s">
        <v>697</v>
      </c>
      <c r="I251" t="s">
        <v>656</v>
      </c>
      <c r="J251" t="str">
        <f t="shared" si="11"/>
        <v>CO</v>
      </c>
      <c r="K251">
        <v>39.733620000000002</v>
      </c>
      <c r="L251" s="52">
        <v>-105.05813999999999</v>
      </c>
      <c r="M251" s="53" t="s">
        <v>643</v>
      </c>
      <c r="N251" t="s">
        <v>698</v>
      </c>
      <c r="O251" s="1">
        <v>178</v>
      </c>
      <c r="P251" t="s">
        <v>93</v>
      </c>
      <c r="Q251" s="54" t="s">
        <v>114</v>
      </c>
      <c r="R251" s="55" t="s">
        <v>95</v>
      </c>
      <c r="S251" s="55" t="s">
        <v>133</v>
      </c>
      <c r="T251" s="7"/>
      <c r="U251" s="7"/>
      <c r="V251">
        <v>175</v>
      </c>
      <c r="W251">
        <v>0</v>
      </c>
      <c r="X251" s="7"/>
      <c r="Y251" s="7"/>
      <c r="Z251" s="56">
        <f t="shared" si="13"/>
        <v>175</v>
      </c>
      <c r="AA251" s="1"/>
      <c r="AB251" s="1"/>
      <c r="AC251" s="1"/>
      <c r="AD251" s="54"/>
      <c r="AE251" s="80" t="s">
        <v>105</v>
      </c>
      <c r="AF251" s="81" t="s">
        <v>105</v>
      </c>
      <c r="AG251" s="81" t="s">
        <v>105</v>
      </c>
      <c r="AH251" s="44">
        <f t="shared" si="12"/>
        <v>0</v>
      </c>
      <c r="AI251" s="81" t="s">
        <v>105</v>
      </c>
      <c r="AJ251" s="81"/>
    </row>
    <row r="252" spans="1:36" ht="15" customHeight="1" x14ac:dyDescent="0.3">
      <c r="A252" s="3">
        <v>1523</v>
      </c>
      <c r="B252" s="4" t="s">
        <v>699</v>
      </c>
      <c r="E252" s="82">
        <v>2021</v>
      </c>
      <c r="F252" s="82"/>
      <c r="G252" s="77" t="str">
        <f ca="1">IF(MasterTable7[[#This Row],[Year Completed]]&lt;=YEAR(TODAY()),"Existing TOD","Planned TOD")</f>
        <v>Existing TOD</v>
      </c>
      <c r="H252" t="s">
        <v>700</v>
      </c>
      <c r="I252" t="s">
        <v>90</v>
      </c>
      <c r="J252" t="str">
        <f t="shared" si="11"/>
        <v>CO</v>
      </c>
      <c r="K252">
        <v>39.734139999999996</v>
      </c>
      <c r="L252" s="52">
        <v>-105.05475</v>
      </c>
      <c r="M252" s="53" t="s">
        <v>643</v>
      </c>
      <c r="N252" t="s">
        <v>698</v>
      </c>
      <c r="O252" s="1">
        <v>178</v>
      </c>
      <c r="P252" t="s">
        <v>93</v>
      </c>
      <c r="Q252" s="54" t="s">
        <v>94</v>
      </c>
      <c r="R252" s="55" t="s">
        <v>95</v>
      </c>
      <c r="S252" s="55"/>
      <c r="T252">
        <v>133</v>
      </c>
      <c r="U252" s="7"/>
      <c r="W252" s="7"/>
      <c r="X252" s="7"/>
      <c r="Y252" s="7"/>
      <c r="Z252" s="56">
        <f t="shared" si="13"/>
        <v>133</v>
      </c>
      <c r="AA252" s="1">
        <v>25050</v>
      </c>
      <c r="AB252" s="57">
        <f>AA252/43560</f>
        <v>0.57506887052341593</v>
      </c>
      <c r="AC252" s="57">
        <f>Z252/AB252</f>
        <v>231.27664670658683</v>
      </c>
      <c r="AD252" s="54"/>
      <c r="AE252" s="80" t="s">
        <v>105</v>
      </c>
      <c r="AF252" s="81" t="s">
        <v>105</v>
      </c>
      <c r="AG252" s="81" t="s">
        <v>105</v>
      </c>
      <c r="AH252" s="44">
        <f t="shared" si="12"/>
        <v>0</v>
      </c>
      <c r="AI252" s="81" t="s">
        <v>105</v>
      </c>
      <c r="AJ252" s="81"/>
    </row>
    <row r="253" spans="1:36" ht="15" customHeight="1" x14ac:dyDescent="0.3">
      <c r="A253" s="3">
        <v>1524</v>
      </c>
      <c r="B253" s="2" t="s">
        <v>701</v>
      </c>
      <c r="C253" s="2"/>
      <c r="D253" s="2"/>
      <c r="E253" s="59">
        <v>2012</v>
      </c>
      <c r="F253" s="59"/>
      <c r="G253" s="77" t="str">
        <f ca="1">IF(MasterTable7[[#This Row],[Year Completed]]&lt;=YEAR(TODAY()),"Existing TOD","Planned TOD")</f>
        <v>Existing TOD</v>
      </c>
      <c r="H253" s="2" t="s">
        <v>702</v>
      </c>
      <c r="I253" t="s">
        <v>90</v>
      </c>
      <c r="J253" t="str">
        <f t="shared" si="11"/>
        <v>CO</v>
      </c>
      <c r="K253">
        <v>39.73997</v>
      </c>
      <c r="L253" s="52">
        <v>-105.05181</v>
      </c>
      <c r="M253" s="53" t="s">
        <v>643</v>
      </c>
      <c r="N253" s="3" t="s">
        <v>698</v>
      </c>
      <c r="O253" s="1">
        <v>178</v>
      </c>
      <c r="P253" s="55" t="s">
        <v>93</v>
      </c>
      <c r="Q253" s="53" t="s">
        <v>100</v>
      </c>
      <c r="R253" s="3" t="s">
        <v>95</v>
      </c>
      <c r="T253" s="1">
        <v>101</v>
      </c>
      <c r="U253" s="59"/>
      <c r="W253" s="59"/>
      <c r="X253" s="59"/>
      <c r="Y253" s="59"/>
      <c r="Z253" s="56">
        <f t="shared" si="13"/>
        <v>101</v>
      </c>
      <c r="AA253" s="1"/>
      <c r="AB253" s="1"/>
      <c r="AC253" s="1"/>
      <c r="AD253" s="66"/>
      <c r="AE253" s="21"/>
      <c r="AF253" s="12"/>
      <c r="AG253" s="12"/>
      <c r="AH253" s="44">
        <f t="shared" si="12"/>
        <v>0</v>
      </c>
      <c r="AI253" s="15"/>
      <c r="AJ253" s="15"/>
    </row>
    <row r="254" spans="1:36" ht="15" customHeight="1" x14ac:dyDescent="0.3">
      <c r="A254" s="3">
        <v>1525</v>
      </c>
      <c r="B254" t="s">
        <v>703</v>
      </c>
      <c r="E254" s="82">
        <v>2020</v>
      </c>
      <c r="F254" s="82"/>
      <c r="G254" s="77" t="str">
        <f ca="1">IF(MasterTable7[[#This Row],[Year Completed]]&lt;=YEAR(TODAY()),"Existing TOD","Planned TOD")</f>
        <v>Existing TOD</v>
      </c>
      <c r="H254" s="76" t="s">
        <v>704</v>
      </c>
      <c r="I254" t="s">
        <v>90</v>
      </c>
      <c r="J254" t="str">
        <f t="shared" si="11"/>
        <v>CO</v>
      </c>
      <c r="K254">
        <v>39.741149999999998</v>
      </c>
      <c r="L254" s="52">
        <v>-105.05032</v>
      </c>
      <c r="M254" s="53" t="s">
        <v>643</v>
      </c>
      <c r="N254" t="s">
        <v>698</v>
      </c>
      <c r="O254" s="1">
        <v>178</v>
      </c>
      <c r="P254" t="s">
        <v>93</v>
      </c>
      <c r="Q254" s="54" t="s">
        <v>94</v>
      </c>
      <c r="R254" s="55" t="s">
        <v>95</v>
      </c>
      <c r="S254" s="55"/>
      <c r="T254" s="7">
        <v>104</v>
      </c>
      <c r="U254" s="7"/>
      <c r="W254" s="7"/>
      <c r="X254" s="7"/>
      <c r="Y254" s="7"/>
      <c r="Z254" s="56">
        <f t="shared" si="13"/>
        <v>104</v>
      </c>
      <c r="AA254" s="1">
        <v>66414</v>
      </c>
      <c r="AB254" s="57">
        <f>AA254/43560</f>
        <v>1.52465564738292</v>
      </c>
      <c r="AC254" s="57">
        <f>Z254/AB254</f>
        <v>68.212123949769634</v>
      </c>
      <c r="AD254" s="54"/>
      <c r="AE254" s="80" t="s">
        <v>105</v>
      </c>
      <c r="AF254" s="81" t="s">
        <v>105</v>
      </c>
      <c r="AG254" s="81" t="s">
        <v>105</v>
      </c>
      <c r="AH254" s="44">
        <f t="shared" si="12"/>
        <v>0</v>
      </c>
      <c r="AI254" s="81" t="s">
        <v>105</v>
      </c>
      <c r="AJ254" s="81"/>
    </row>
    <row r="255" spans="1:36" ht="15" customHeight="1" x14ac:dyDescent="0.3">
      <c r="A255" s="3">
        <v>1531</v>
      </c>
      <c r="B255" t="s">
        <v>705</v>
      </c>
      <c r="E255" s="1" t="s">
        <v>140</v>
      </c>
      <c r="G255" s="77" t="str">
        <f ca="1">IF(MasterTable7[[#This Row],[Year Completed]]&lt;=YEAR(TODAY()),"Existing TOD","Planned TOD")</f>
        <v>Planned TOD</v>
      </c>
      <c r="H255" t="s">
        <v>706</v>
      </c>
      <c r="I255" t="s">
        <v>275</v>
      </c>
      <c r="J255" t="str">
        <f t="shared" si="11"/>
        <v>CO</v>
      </c>
      <c r="K255">
        <v>39.932299999999998</v>
      </c>
      <c r="L255">
        <v>-105.12553200000001</v>
      </c>
      <c r="M255" s="60" t="s">
        <v>253</v>
      </c>
      <c r="N255" t="s">
        <v>707</v>
      </c>
      <c r="O255" s="1">
        <v>211</v>
      </c>
      <c r="P255" t="s">
        <v>93</v>
      </c>
      <c r="Q255" s="60" t="s">
        <v>114</v>
      </c>
      <c r="R255" s="3" t="s">
        <v>95</v>
      </c>
      <c r="W255">
        <v>300</v>
      </c>
      <c r="Z255" s="56">
        <f t="shared" si="13"/>
        <v>300</v>
      </c>
      <c r="AA255" s="1"/>
      <c r="AB255" s="1"/>
      <c r="AC255" s="1"/>
      <c r="AD255" s="60"/>
      <c r="AF255" s="86"/>
      <c r="AG255" s="86"/>
      <c r="AH255" s="44">
        <f t="shared" si="12"/>
        <v>0</v>
      </c>
      <c r="AI255" s="87"/>
      <c r="AJ255" s="87"/>
    </row>
    <row r="256" spans="1:36" ht="15" customHeight="1" x14ac:dyDescent="0.3">
      <c r="A256" s="3">
        <v>1532</v>
      </c>
      <c r="B256" t="s">
        <v>708</v>
      </c>
      <c r="E256" s="1">
        <v>2011</v>
      </c>
      <c r="G256" s="77" t="str">
        <f ca="1">IF(MasterTable7[[#This Row],[Year Completed]]&lt;=YEAR(TODAY()),"Existing TOD","Planned TOD")</f>
        <v>Existing TOD</v>
      </c>
      <c r="H256" s="76" t="s">
        <v>709</v>
      </c>
      <c r="I256" t="s">
        <v>656</v>
      </c>
      <c r="J256" t="str">
        <f t="shared" si="11"/>
        <v>CO</v>
      </c>
      <c r="K256">
        <v>39.736919999999998</v>
      </c>
      <c r="L256">
        <v>-105.05347999999999</v>
      </c>
      <c r="M256" s="53" t="s">
        <v>643</v>
      </c>
      <c r="N256" t="s">
        <v>698</v>
      </c>
      <c r="O256" s="1">
        <v>178</v>
      </c>
      <c r="P256" t="s">
        <v>93</v>
      </c>
      <c r="Q256" s="60" t="s">
        <v>114</v>
      </c>
      <c r="R256" s="55" t="s">
        <v>132</v>
      </c>
      <c r="S256" s="55"/>
      <c r="W256">
        <v>15</v>
      </c>
      <c r="Z256" s="56">
        <f t="shared" si="13"/>
        <v>15</v>
      </c>
      <c r="AA256" s="1"/>
      <c r="AB256" s="1"/>
      <c r="AC256" s="1"/>
      <c r="AD256" s="60"/>
      <c r="AF256" s="86"/>
      <c r="AG256" s="86"/>
      <c r="AH256" s="44">
        <f t="shared" si="12"/>
        <v>0</v>
      </c>
      <c r="AI256" s="87"/>
      <c r="AJ256" s="87"/>
    </row>
    <row r="257" spans="1:36" ht="15" customHeight="1" x14ac:dyDescent="0.3">
      <c r="A257" s="3">
        <v>1533</v>
      </c>
      <c r="B257" t="s">
        <v>710</v>
      </c>
      <c r="E257" s="1">
        <v>2019</v>
      </c>
      <c r="G257" s="77" t="str">
        <f ca="1">IF(MasterTable7[[#This Row],[Year Completed]]&lt;=YEAR(TODAY()),"Existing TOD","Planned TOD")</f>
        <v>Existing TOD</v>
      </c>
      <c r="H257" s="76" t="s">
        <v>711</v>
      </c>
      <c r="I257" t="s">
        <v>656</v>
      </c>
      <c r="J257" t="str">
        <f t="shared" si="11"/>
        <v>CO</v>
      </c>
      <c r="K257">
        <v>39.714385999999998</v>
      </c>
      <c r="L257">
        <v>-105.13191999999999</v>
      </c>
      <c r="M257" s="53" t="s">
        <v>643</v>
      </c>
      <c r="N257" t="s">
        <v>657</v>
      </c>
      <c r="O257" s="1">
        <v>182</v>
      </c>
      <c r="P257" t="s">
        <v>148</v>
      </c>
      <c r="Q257" s="61" t="s">
        <v>109</v>
      </c>
      <c r="Z257" s="56">
        <f t="shared" si="13"/>
        <v>0</v>
      </c>
      <c r="AA257" s="1"/>
      <c r="AB257" s="1"/>
      <c r="AC257" s="1"/>
      <c r="AD257" s="60"/>
      <c r="AF257" s="86"/>
      <c r="AG257" s="86"/>
      <c r="AH257" s="44">
        <f t="shared" si="12"/>
        <v>0</v>
      </c>
      <c r="AI257" s="87">
        <v>128</v>
      </c>
      <c r="AJ257" s="87"/>
    </row>
    <row r="258" spans="1:36" ht="15" customHeight="1" x14ac:dyDescent="0.3">
      <c r="A258" s="3">
        <v>1535</v>
      </c>
      <c r="B258" s="76" t="s">
        <v>712</v>
      </c>
      <c r="C258" s="2"/>
      <c r="D258" s="2"/>
      <c r="E258" s="82">
        <v>2018</v>
      </c>
      <c r="F258" s="82"/>
      <c r="G258" s="77" t="str">
        <f ca="1">IF(MasterTable7[[#This Row],[Year Completed]]&lt;=YEAR(TODAY()),"Existing TOD","Planned TOD")</f>
        <v>Existing TOD</v>
      </c>
      <c r="H258" s="2" t="s">
        <v>713</v>
      </c>
      <c r="I258" t="s">
        <v>90</v>
      </c>
      <c r="J258" t="str">
        <f t="shared" ref="J258:J321" si="14">"CO"</f>
        <v>CO</v>
      </c>
      <c r="K258">
        <v>39.750355999999996</v>
      </c>
      <c r="L258" s="52">
        <v>-104.987764</v>
      </c>
      <c r="M258" s="60" t="s">
        <v>563</v>
      </c>
      <c r="N258" t="s">
        <v>564</v>
      </c>
      <c r="O258" s="1">
        <v>73</v>
      </c>
      <c r="P258" s="55" t="s">
        <v>93</v>
      </c>
      <c r="Q258" s="66" t="s">
        <v>100</v>
      </c>
      <c r="R258" s="55" t="s">
        <v>95</v>
      </c>
      <c r="S258" s="55"/>
      <c r="T258" s="1">
        <v>101</v>
      </c>
      <c r="U258" s="59"/>
      <c r="V258" s="59"/>
      <c r="W258" s="59"/>
      <c r="X258" s="59"/>
      <c r="Y258" s="59"/>
      <c r="Z258" s="56">
        <f t="shared" si="13"/>
        <v>101</v>
      </c>
      <c r="AA258" s="1"/>
      <c r="AB258" s="1"/>
      <c r="AC258" s="1"/>
      <c r="AD258" s="66"/>
      <c r="AE258" s="21"/>
      <c r="AF258" s="12"/>
      <c r="AG258" s="12"/>
      <c r="AH258" s="44">
        <f t="shared" si="12"/>
        <v>0</v>
      </c>
      <c r="AI258" s="15">
        <v>0</v>
      </c>
      <c r="AJ258" s="15"/>
    </row>
    <row r="259" spans="1:36" ht="15" customHeight="1" x14ac:dyDescent="0.3">
      <c r="A259" s="3">
        <v>1536</v>
      </c>
      <c r="B259" s="6" t="s">
        <v>714</v>
      </c>
      <c r="C259" s="2"/>
      <c r="D259" s="2"/>
      <c r="E259" s="59">
        <v>2010</v>
      </c>
      <c r="F259" s="59">
        <v>1999</v>
      </c>
      <c r="G259" s="77" t="str">
        <f ca="1">IF(MasterTable7[[#This Row],[Year Completed]]&lt;=YEAR(TODAY()),"Existing TOD","Planned TOD")</f>
        <v>Existing TOD</v>
      </c>
      <c r="H259" s="2" t="s">
        <v>715</v>
      </c>
      <c r="I259" s="3" t="s">
        <v>336</v>
      </c>
      <c r="J259" t="str">
        <f t="shared" si="14"/>
        <v>CO</v>
      </c>
      <c r="K259">
        <v>39.672379999999997</v>
      </c>
      <c r="L259" s="52">
        <v>-104.82708</v>
      </c>
      <c r="M259" s="53" t="s">
        <v>337</v>
      </c>
      <c r="N259" s="3" t="s">
        <v>376</v>
      </c>
      <c r="O259" s="1">
        <v>233</v>
      </c>
      <c r="P259" s="7" t="s">
        <v>148</v>
      </c>
      <c r="Q259" s="61" t="s">
        <v>109</v>
      </c>
      <c r="R259" s="55"/>
      <c r="S259" s="55"/>
      <c r="T259" s="7"/>
      <c r="U259" s="7"/>
      <c r="V259" s="7"/>
      <c r="W259" s="7"/>
      <c r="X259" s="7"/>
      <c r="Y259" s="7"/>
      <c r="Z259" s="56">
        <f t="shared" si="13"/>
        <v>0</v>
      </c>
      <c r="AA259" s="1"/>
      <c r="AB259" s="1"/>
      <c r="AC259" s="1"/>
      <c r="AD259" s="66"/>
      <c r="AE259" s="21"/>
      <c r="AF259" s="12"/>
      <c r="AG259" s="12"/>
      <c r="AH259" s="44">
        <f t="shared" si="12"/>
        <v>0</v>
      </c>
      <c r="AI259" s="15">
        <v>82</v>
      </c>
      <c r="AJ259" s="15"/>
    </row>
    <row r="260" spans="1:36" ht="15" customHeight="1" x14ac:dyDescent="0.3">
      <c r="A260" s="3">
        <v>1537</v>
      </c>
      <c r="B260" s="2" t="s">
        <v>716</v>
      </c>
      <c r="E260" s="1">
        <v>2008</v>
      </c>
      <c r="F260" s="1">
        <v>1970</v>
      </c>
      <c r="G260" s="77" t="str">
        <f ca="1">IF(MasterTable7[[#This Row],[Year Completed]]&lt;=YEAR(TODAY()),"Existing TOD","Planned TOD")</f>
        <v>Existing TOD</v>
      </c>
      <c r="H260" s="76" t="s">
        <v>717</v>
      </c>
      <c r="I260" t="s">
        <v>90</v>
      </c>
      <c r="J260" t="str">
        <f t="shared" si="14"/>
        <v>CO</v>
      </c>
      <c r="K260">
        <v>39.736359999999998</v>
      </c>
      <c r="L260">
        <v>-105.03389199999999</v>
      </c>
      <c r="M260" s="53" t="s">
        <v>643</v>
      </c>
      <c r="N260" t="s">
        <v>669</v>
      </c>
      <c r="O260" s="1">
        <v>176</v>
      </c>
      <c r="P260" t="s">
        <v>93</v>
      </c>
      <c r="Q260" s="60" t="s">
        <v>100</v>
      </c>
      <c r="R260" s="3" t="s">
        <v>95</v>
      </c>
      <c r="T260" s="1">
        <v>50</v>
      </c>
      <c r="Z260" s="56">
        <f t="shared" si="13"/>
        <v>50</v>
      </c>
      <c r="AA260" s="1"/>
      <c r="AB260" s="1"/>
      <c r="AC260" s="1"/>
      <c r="AD260" s="60"/>
      <c r="AF260" s="86"/>
      <c r="AG260" s="86"/>
      <c r="AH260" s="44">
        <f t="shared" si="12"/>
        <v>0</v>
      </c>
      <c r="AI260" s="87"/>
      <c r="AJ260" s="87"/>
    </row>
    <row r="261" spans="1:36" ht="15" customHeight="1" x14ac:dyDescent="0.3">
      <c r="A261" s="3">
        <v>1538</v>
      </c>
      <c r="B261" s="76" t="s">
        <v>718</v>
      </c>
      <c r="E261" s="1">
        <v>2007</v>
      </c>
      <c r="G261" s="77" t="str">
        <f ca="1">IF(MasterTable7[[#This Row],[Year Completed]]&lt;=YEAR(TODAY()),"Existing TOD","Planned TOD")</f>
        <v>Existing TOD</v>
      </c>
      <c r="H261" s="76" t="s">
        <v>719</v>
      </c>
      <c r="I261" t="s">
        <v>90</v>
      </c>
      <c r="J261" t="str">
        <f t="shared" si="14"/>
        <v>CO</v>
      </c>
      <c r="K261">
        <v>39.741346999999998</v>
      </c>
      <c r="L261">
        <v>-105.04898900000001</v>
      </c>
      <c r="M261" s="53" t="s">
        <v>643</v>
      </c>
      <c r="N261" t="s">
        <v>698</v>
      </c>
      <c r="O261" s="1">
        <v>178</v>
      </c>
      <c r="P261" t="s">
        <v>93</v>
      </c>
      <c r="Q261" s="60" t="s">
        <v>100</v>
      </c>
      <c r="R261" s="3" t="s">
        <v>95</v>
      </c>
      <c r="T261" s="1">
        <v>63</v>
      </c>
      <c r="Z261" s="56">
        <f t="shared" si="13"/>
        <v>63</v>
      </c>
      <c r="AA261" s="1"/>
      <c r="AB261" s="1"/>
      <c r="AC261" s="1"/>
      <c r="AD261" s="60"/>
      <c r="AF261" s="86"/>
      <c r="AG261" s="86"/>
      <c r="AH261" s="44">
        <f t="shared" si="12"/>
        <v>0</v>
      </c>
      <c r="AI261" s="87"/>
      <c r="AJ261" s="87"/>
    </row>
    <row r="262" spans="1:36" ht="15" customHeight="1" x14ac:dyDescent="0.3">
      <c r="A262" s="3">
        <v>1539</v>
      </c>
      <c r="B262" t="s">
        <v>720</v>
      </c>
      <c r="E262" s="1">
        <v>2007</v>
      </c>
      <c r="F262" s="1">
        <v>1926</v>
      </c>
      <c r="G262" s="77" t="str">
        <f ca="1">IF(MasterTable7[[#This Row],[Year Completed]]&lt;=YEAR(TODAY()),"Existing TOD","Planned TOD")</f>
        <v>Existing TOD</v>
      </c>
      <c r="H262" s="76" t="s">
        <v>721</v>
      </c>
      <c r="I262" t="s">
        <v>90</v>
      </c>
      <c r="J262" t="str">
        <f t="shared" si="14"/>
        <v>CO</v>
      </c>
      <c r="K262">
        <v>39.746429999999997</v>
      </c>
      <c r="L262">
        <v>-104.98453000000001</v>
      </c>
      <c r="M262" s="60" t="s">
        <v>563</v>
      </c>
      <c r="N262" t="s">
        <v>564</v>
      </c>
      <c r="O262" s="1">
        <v>73</v>
      </c>
      <c r="P262" t="s">
        <v>93</v>
      </c>
      <c r="Q262" s="60" t="s">
        <v>100</v>
      </c>
      <c r="R262" s="3" t="s">
        <v>95</v>
      </c>
      <c r="T262" s="1">
        <v>75</v>
      </c>
      <c r="Z262" s="56">
        <f t="shared" si="13"/>
        <v>75</v>
      </c>
      <c r="AA262" s="1"/>
      <c r="AB262" s="1"/>
      <c r="AC262" s="1"/>
      <c r="AD262" s="60"/>
      <c r="AF262" s="86"/>
      <c r="AG262" s="86"/>
      <c r="AH262" s="44">
        <f t="shared" si="12"/>
        <v>0</v>
      </c>
      <c r="AI262" s="87"/>
      <c r="AJ262" s="87"/>
    </row>
    <row r="263" spans="1:36" ht="15" customHeight="1" x14ac:dyDescent="0.3">
      <c r="A263" s="3">
        <v>1146</v>
      </c>
      <c r="B263" t="s">
        <v>220</v>
      </c>
      <c r="E263" s="82">
        <v>2020</v>
      </c>
      <c r="F263" s="82"/>
      <c r="G263" s="77" t="str">
        <f ca="1">IF(MasterTable7[[#This Row],[Year Completed]]&lt;=YEAR(TODAY()),"Existing TOD","Planned TOD")</f>
        <v>Existing TOD</v>
      </c>
      <c r="H263" s="76" t="s">
        <v>221</v>
      </c>
      <c r="I263" t="s">
        <v>90</v>
      </c>
      <c r="J263" t="str">
        <f t="shared" si="14"/>
        <v>CO</v>
      </c>
      <c r="K263">
        <v>39.771180000000001</v>
      </c>
      <c r="L263" s="52">
        <v>-104.97718999999999</v>
      </c>
      <c r="M263" s="53" t="s">
        <v>200</v>
      </c>
      <c r="N263" s="3" t="s">
        <v>201</v>
      </c>
      <c r="O263" s="1">
        <v>236</v>
      </c>
      <c r="P263" t="s">
        <v>108</v>
      </c>
      <c r="Q263" s="61" t="s">
        <v>109</v>
      </c>
      <c r="R263" s="62" t="s">
        <v>105</v>
      </c>
      <c r="S263" s="62"/>
      <c r="Z263" s="56">
        <f t="shared" si="13"/>
        <v>0</v>
      </c>
      <c r="AA263" s="1"/>
      <c r="AB263" s="1"/>
      <c r="AC263" s="1"/>
      <c r="AD263" s="60" t="s">
        <v>157</v>
      </c>
      <c r="AE263" s="83">
        <v>140000</v>
      </c>
      <c r="AF263" s="88">
        <v>30000</v>
      </c>
      <c r="AG263" s="81" t="s">
        <v>105</v>
      </c>
      <c r="AH263" s="44">
        <f t="shared" si="12"/>
        <v>170000</v>
      </c>
      <c r="AI263" s="81" t="s">
        <v>105</v>
      </c>
      <c r="AJ263" s="81"/>
    </row>
    <row r="264" spans="1:36" ht="15" customHeight="1" x14ac:dyDescent="0.3">
      <c r="A264" s="3">
        <v>1541</v>
      </c>
      <c r="B264" t="s">
        <v>725</v>
      </c>
      <c r="E264" s="1">
        <v>2021</v>
      </c>
      <c r="G264" s="77" t="str">
        <f ca="1">IF(MasterTable7[[#This Row],[Year Completed]]&lt;=YEAR(TODAY()),"Existing TOD","Planned TOD")</f>
        <v>Existing TOD</v>
      </c>
      <c r="H264" s="76" t="s">
        <v>726</v>
      </c>
      <c r="I264" t="s">
        <v>90</v>
      </c>
      <c r="J264" t="str">
        <f t="shared" si="14"/>
        <v>CO</v>
      </c>
      <c r="K264">
        <v>39.753881</v>
      </c>
      <c r="L264">
        <v>-104.97895</v>
      </c>
      <c r="M264" s="60" t="s">
        <v>563</v>
      </c>
      <c r="N264" t="s">
        <v>621</v>
      </c>
      <c r="O264" s="1">
        <v>75</v>
      </c>
      <c r="P264" t="s">
        <v>120</v>
      </c>
      <c r="Q264" s="60" t="s">
        <v>114</v>
      </c>
      <c r="R264" s="3" t="s">
        <v>95</v>
      </c>
      <c r="V264">
        <v>103</v>
      </c>
      <c r="Z264" s="56">
        <f t="shared" si="13"/>
        <v>103</v>
      </c>
      <c r="AA264" s="1"/>
      <c r="AB264" s="1"/>
      <c r="AC264" s="1"/>
      <c r="AD264" s="60" t="s">
        <v>157</v>
      </c>
      <c r="AE264" s="22">
        <v>33000</v>
      </c>
      <c r="AF264" s="86">
        <v>6400</v>
      </c>
      <c r="AG264" s="86"/>
      <c r="AH264" s="44">
        <f t="shared" si="12"/>
        <v>39400</v>
      </c>
      <c r="AI264" s="87"/>
      <c r="AJ264" s="87"/>
    </row>
    <row r="265" spans="1:36" ht="15" customHeight="1" x14ac:dyDescent="0.3">
      <c r="A265" s="3">
        <v>1542</v>
      </c>
      <c r="B265" t="s">
        <v>727</v>
      </c>
      <c r="E265" s="1">
        <v>2020</v>
      </c>
      <c r="G265" s="77" t="str">
        <f ca="1">IF(MasterTable7[[#This Row],[Year Completed]]&lt;=YEAR(TODAY()),"Existing TOD","Planned TOD")</f>
        <v>Existing TOD</v>
      </c>
      <c r="H265" s="76" t="s">
        <v>728</v>
      </c>
      <c r="I265" t="s">
        <v>90</v>
      </c>
      <c r="J265" t="str">
        <f t="shared" si="14"/>
        <v>CO</v>
      </c>
      <c r="K265">
        <v>39.71266</v>
      </c>
      <c r="L265">
        <v>-104.993005</v>
      </c>
      <c r="M265" s="60" t="s">
        <v>91</v>
      </c>
      <c r="N265" t="s">
        <v>113</v>
      </c>
      <c r="O265" s="1">
        <v>1</v>
      </c>
      <c r="P265" t="s">
        <v>120</v>
      </c>
      <c r="Q265" s="60" t="s">
        <v>100</v>
      </c>
      <c r="R265" s="3" t="s">
        <v>95</v>
      </c>
      <c r="T265" s="1">
        <v>60</v>
      </c>
      <c r="Z265" s="56">
        <f t="shared" si="13"/>
        <v>60</v>
      </c>
      <c r="AA265" s="1"/>
      <c r="AB265" s="1"/>
      <c r="AC265" s="1"/>
      <c r="AD265" s="54" t="s">
        <v>121</v>
      </c>
      <c r="AF265" s="86">
        <v>5000</v>
      </c>
      <c r="AG265" s="86"/>
      <c r="AH265" s="44">
        <f t="shared" si="12"/>
        <v>5000</v>
      </c>
      <c r="AI265" s="87"/>
      <c r="AJ265" s="87"/>
    </row>
    <row r="266" spans="1:36" ht="15" customHeight="1" x14ac:dyDescent="0.3">
      <c r="A266" s="3">
        <v>1543</v>
      </c>
      <c r="B266" t="s">
        <v>729</v>
      </c>
      <c r="E266" s="1">
        <v>2020</v>
      </c>
      <c r="F266" s="1">
        <v>1980</v>
      </c>
      <c r="G266" s="77" t="str">
        <f ca="1">IF(MasterTable7[[#This Row],[Year Completed]]&lt;=YEAR(TODAY()),"Existing TOD","Planned TOD")</f>
        <v>Existing TOD</v>
      </c>
      <c r="H266" s="76" t="s">
        <v>730</v>
      </c>
      <c r="I266" t="s">
        <v>731</v>
      </c>
      <c r="J266" t="str">
        <f t="shared" si="14"/>
        <v>CO</v>
      </c>
      <c r="K266">
        <v>39.826805999999998</v>
      </c>
      <c r="L266">
        <v>-104.93897200000001</v>
      </c>
      <c r="M266" s="60" t="s">
        <v>732</v>
      </c>
      <c r="N266" t="s">
        <v>1079</v>
      </c>
      <c r="O266" s="1">
        <v>252</v>
      </c>
      <c r="P266" t="s">
        <v>108</v>
      </c>
      <c r="Q266" s="61" t="s">
        <v>109</v>
      </c>
      <c r="T266" s="1"/>
      <c r="Z266" s="56">
        <f t="shared" si="13"/>
        <v>0</v>
      </c>
      <c r="AA266" s="1"/>
      <c r="AB266" s="1"/>
      <c r="AC266" s="1"/>
      <c r="AD266" s="54" t="s">
        <v>110</v>
      </c>
      <c r="AE266" s="22">
        <v>80000</v>
      </c>
      <c r="AF266" s="86"/>
      <c r="AG266" s="86"/>
      <c r="AH266" s="44">
        <f t="shared" si="12"/>
        <v>80000</v>
      </c>
      <c r="AI266" s="87"/>
      <c r="AJ266" s="87"/>
    </row>
    <row r="267" spans="1:36" ht="15" customHeight="1" x14ac:dyDescent="0.3">
      <c r="A267" s="3">
        <v>1546</v>
      </c>
      <c r="B267" t="s">
        <v>733</v>
      </c>
      <c r="E267" s="1">
        <v>2020</v>
      </c>
      <c r="G267" s="77" t="str">
        <f ca="1">IF(MasterTable7[[#This Row],[Year Completed]]&lt;=YEAR(TODAY()),"Existing TOD","Planned TOD")</f>
        <v>Existing TOD</v>
      </c>
      <c r="H267" s="76" t="s">
        <v>734</v>
      </c>
      <c r="I267" t="s">
        <v>90</v>
      </c>
      <c r="J267" t="str">
        <f t="shared" si="14"/>
        <v>CO</v>
      </c>
      <c r="K267">
        <v>39.741022000000001</v>
      </c>
      <c r="L267">
        <v>-105.03187800000001</v>
      </c>
      <c r="M267" s="53" t="s">
        <v>643</v>
      </c>
      <c r="N267" t="s">
        <v>669</v>
      </c>
      <c r="O267" s="1">
        <v>176</v>
      </c>
      <c r="P267" t="s">
        <v>120</v>
      </c>
      <c r="Q267" s="60" t="s">
        <v>94</v>
      </c>
      <c r="R267" s="3" t="s">
        <v>132</v>
      </c>
      <c r="T267" s="1"/>
      <c r="U267">
        <v>5</v>
      </c>
      <c r="W267">
        <v>54</v>
      </c>
      <c r="Z267" s="56">
        <f t="shared" si="13"/>
        <v>59</v>
      </c>
      <c r="AA267" s="1">
        <v>16190</v>
      </c>
      <c r="AB267" s="57">
        <f>AA267/43560</f>
        <v>0.37167125803489443</v>
      </c>
      <c r="AC267" s="57">
        <f>Z267/AB267</f>
        <v>158.74243360098825</v>
      </c>
      <c r="AD267" s="54" t="s">
        <v>121</v>
      </c>
      <c r="AF267" s="86">
        <v>6300</v>
      </c>
      <c r="AG267" s="86"/>
      <c r="AH267" s="44">
        <f t="shared" si="12"/>
        <v>6300</v>
      </c>
      <c r="AI267" s="87"/>
      <c r="AJ267" s="87"/>
    </row>
    <row r="268" spans="1:36" ht="15" customHeight="1" x14ac:dyDescent="0.3">
      <c r="A268" s="3">
        <v>1547</v>
      </c>
      <c r="B268" s="76" t="s">
        <v>735</v>
      </c>
      <c r="E268" s="1">
        <v>2018</v>
      </c>
      <c r="G268" s="77" t="str">
        <f ca="1">IF(MasterTable7[[#This Row],[Year Completed]]&lt;=YEAR(TODAY()),"Existing TOD","Planned TOD")</f>
        <v>Existing TOD</v>
      </c>
      <c r="H268" s="76" t="s">
        <v>736</v>
      </c>
      <c r="I268" t="s">
        <v>90</v>
      </c>
      <c r="J268" t="str">
        <f t="shared" si="14"/>
        <v>CO</v>
      </c>
      <c r="K268">
        <v>39.676197000000002</v>
      </c>
      <c r="L268">
        <v>-104.93852200000001</v>
      </c>
      <c r="M268" s="60" t="s">
        <v>389</v>
      </c>
      <c r="N268" t="s">
        <v>431</v>
      </c>
      <c r="O268" s="1">
        <v>127</v>
      </c>
      <c r="P268" t="s">
        <v>93</v>
      </c>
      <c r="Q268" s="60" t="s">
        <v>94</v>
      </c>
      <c r="R268" s="3" t="s">
        <v>132</v>
      </c>
      <c r="S268" s="55" t="s">
        <v>133</v>
      </c>
      <c r="U268">
        <v>7</v>
      </c>
      <c r="W268">
        <v>72</v>
      </c>
      <c r="Z268" s="56">
        <f t="shared" si="13"/>
        <v>79</v>
      </c>
      <c r="AA268" s="1"/>
      <c r="AB268" s="57"/>
      <c r="AC268" s="57"/>
      <c r="AD268" s="60"/>
      <c r="AF268" s="86"/>
      <c r="AG268" s="86"/>
      <c r="AH268" s="44">
        <f t="shared" si="12"/>
        <v>0</v>
      </c>
      <c r="AI268" s="87"/>
      <c r="AJ268" s="87"/>
    </row>
    <row r="269" spans="1:36" ht="15" customHeight="1" x14ac:dyDescent="0.3">
      <c r="A269" s="3">
        <v>1548</v>
      </c>
      <c r="B269" t="s">
        <v>737</v>
      </c>
      <c r="E269" s="1">
        <v>2012</v>
      </c>
      <c r="F269" s="1">
        <v>1964</v>
      </c>
      <c r="G269" s="77" t="str">
        <f ca="1">IF(MasterTable7[[#This Row],[Year Completed]]&lt;=YEAR(TODAY()),"Existing TOD","Planned TOD")</f>
        <v>Existing TOD</v>
      </c>
      <c r="H269" s="76" t="s">
        <v>738</v>
      </c>
      <c r="I269" t="s">
        <v>90</v>
      </c>
      <c r="J269" t="str">
        <f t="shared" si="14"/>
        <v>CO</v>
      </c>
      <c r="K269">
        <v>39.756031999999998</v>
      </c>
      <c r="L269">
        <v>-104.97778599999999</v>
      </c>
      <c r="M269" s="60" t="s">
        <v>563</v>
      </c>
      <c r="N269" t="s">
        <v>621</v>
      </c>
      <c r="O269" s="1">
        <v>75</v>
      </c>
      <c r="P269" t="s">
        <v>93</v>
      </c>
      <c r="Q269" s="60" t="s">
        <v>100</v>
      </c>
      <c r="R269" s="3" t="s">
        <v>95</v>
      </c>
      <c r="T269" s="1">
        <v>70</v>
      </c>
      <c r="Z269" s="56">
        <f t="shared" si="13"/>
        <v>70</v>
      </c>
      <c r="AA269" s="1"/>
      <c r="AB269" s="1"/>
      <c r="AC269" s="1"/>
      <c r="AD269" s="60"/>
      <c r="AF269" s="86"/>
      <c r="AG269" s="86"/>
      <c r="AH269" s="44">
        <f t="shared" si="12"/>
        <v>0</v>
      </c>
      <c r="AI269" s="87"/>
      <c r="AJ269" s="87"/>
    </row>
    <row r="270" spans="1:36" ht="15" customHeight="1" x14ac:dyDescent="0.3">
      <c r="A270" s="3">
        <v>1551</v>
      </c>
      <c r="B270" t="s">
        <v>739</v>
      </c>
      <c r="E270" s="1">
        <v>2017</v>
      </c>
      <c r="F270" s="1">
        <v>1889</v>
      </c>
      <c r="G270" s="77" t="str">
        <f ca="1">IF(MasterTable7[[#This Row],[Year Completed]]&lt;=YEAR(TODAY()),"Existing TOD","Planned TOD")</f>
        <v>Existing TOD</v>
      </c>
      <c r="H270" s="76" t="s">
        <v>740</v>
      </c>
      <c r="I270" t="s">
        <v>90</v>
      </c>
      <c r="J270" t="str">
        <f t="shared" si="14"/>
        <v>CO</v>
      </c>
      <c r="K270">
        <v>39.754173999999999</v>
      </c>
      <c r="L270">
        <v>-104.979299</v>
      </c>
      <c r="M270" s="60" t="s">
        <v>563</v>
      </c>
      <c r="N270" t="s">
        <v>597</v>
      </c>
      <c r="O270" s="1">
        <v>74</v>
      </c>
      <c r="P270" t="s">
        <v>93</v>
      </c>
      <c r="Q270" s="60" t="s">
        <v>100</v>
      </c>
      <c r="R270" s="3" t="s">
        <v>95</v>
      </c>
      <c r="T270" s="1">
        <v>22</v>
      </c>
      <c r="Z270" s="56">
        <f t="shared" si="13"/>
        <v>22</v>
      </c>
      <c r="AA270" s="1"/>
      <c r="AB270" s="1"/>
      <c r="AC270" s="1"/>
      <c r="AD270" s="60"/>
      <c r="AF270" s="86"/>
      <c r="AG270" s="86"/>
      <c r="AH270" s="44">
        <f t="shared" si="12"/>
        <v>0</v>
      </c>
      <c r="AI270" s="87"/>
      <c r="AJ270" s="87"/>
    </row>
    <row r="271" spans="1:36" ht="15" customHeight="1" x14ac:dyDescent="0.3">
      <c r="A271" s="3">
        <v>1552</v>
      </c>
      <c r="B271" t="s">
        <v>741</v>
      </c>
      <c r="E271" s="1">
        <v>2019</v>
      </c>
      <c r="G271" s="77" t="str">
        <f ca="1">IF(MasterTable7[[#This Row],[Year Completed]]&lt;=YEAR(TODAY()),"Existing TOD","Planned TOD")</f>
        <v>Existing TOD</v>
      </c>
      <c r="H271" s="76" t="s">
        <v>742</v>
      </c>
      <c r="I271" t="s">
        <v>90</v>
      </c>
      <c r="J271" t="str">
        <f t="shared" si="14"/>
        <v>CO</v>
      </c>
      <c r="K271">
        <v>39.737298000000003</v>
      </c>
      <c r="L271">
        <v>-105.007969</v>
      </c>
      <c r="M271" s="60" t="s">
        <v>91</v>
      </c>
      <c r="N271" t="s">
        <v>126</v>
      </c>
      <c r="O271" s="1">
        <v>58</v>
      </c>
      <c r="P271" t="s">
        <v>108</v>
      </c>
      <c r="Q271" s="61" t="s">
        <v>109</v>
      </c>
      <c r="Z271" s="56">
        <f t="shared" si="13"/>
        <v>0</v>
      </c>
      <c r="AA271" s="1"/>
      <c r="AB271" s="1"/>
      <c r="AC271" s="1"/>
      <c r="AD271" s="54" t="s">
        <v>110</v>
      </c>
      <c r="AE271" s="22">
        <v>81000</v>
      </c>
      <c r="AF271" s="86"/>
      <c r="AG271" s="86"/>
      <c r="AH271" s="44">
        <f t="shared" si="12"/>
        <v>81000</v>
      </c>
      <c r="AI271" s="87"/>
      <c r="AJ271" s="87"/>
    </row>
    <row r="272" spans="1:36" ht="15" customHeight="1" x14ac:dyDescent="0.3">
      <c r="A272" s="3">
        <v>1553</v>
      </c>
      <c r="B272" t="s">
        <v>743</v>
      </c>
      <c r="E272" s="1">
        <v>2021</v>
      </c>
      <c r="G272" s="77" t="str">
        <f ca="1">IF(MasterTable7[[#This Row],[Year Completed]]&lt;=YEAR(TODAY()),"Existing TOD","Planned TOD")</f>
        <v>Existing TOD</v>
      </c>
      <c r="H272" s="76" t="s">
        <v>744</v>
      </c>
      <c r="I272" t="s">
        <v>90</v>
      </c>
      <c r="J272" t="str">
        <f t="shared" si="14"/>
        <v>CO</v>
      </c>
      <c r="K272">
        <v>39.740782000000003</v>
      </c>
      <c r="L272">
        <v>-105.015872</v>
      </c>
      <c r="M272" s="60" t="s">
        <v>146</v>
      </c>
      <c r="N272" t="s">
        <v>1080</v>
      </c>
      <c r="O272" s="1">
        <v>86</v>
      </c>
      <c r="P272" t="s">
        <v>108</v>
      </c>
      <c r="Q272" s="61" t="s">
        <v>109</v>
      </c>
      <c r="Z272" s="56">
        <f t="shared" si="13"/>
        <v>0</v>
      </c>
      <c r="AA272" s="1"/>
      <c r="AB272" s="1"/>
      <c r="AC272" s="1"/>
      <c r="AD272" s="60"/>
      <c r="AF272" s="86"/>
      <c r="AG272" s="86">
        <v>90000</v>
      </c>
      <c r="AH272" s="44">
        <f t="shared" si="12"/>
        <v>90000</v>
      </c>
      <c r="AI272" s="87"/>
      <c r="AJ272" s="87"/>
    </row>
    <row r="273" spans="1:36" ht="15" customHeight="1" x14ac:dyDescent="0.3">
      <c r="A273" s="3">
        <v>1564</v>
      </c>
      <c r="B273" t="s">
        <v>762</v>
      </c>
      <c r="E273" s="1">
        <v>2020</v>
      </c>
      <c r="G273" s="77" t="str">
        <f ca="1">IF(MasterTable7[[#This Row],[Year Completed]]&lt;=YEAR(TODAY()),"Existing TOD","Planned TOD")</f>
        <v>Existing TOD</v>
      </c>
      <c r="H273" t="s">
        <v>763</v>
      </c>
      <c r="I273" t="s">
        <v>90</v>
      </c>
      <c r="J273" t="str">
        <f t="shared" si="14"/>
        <v>CO</v>
      </c>
      <c r="K273">
        <v>39.769826000000002</v>
      </c>
      <c r="L273">
        <v>-104.973901</v>
      </c>
      <c r="M273" s="53" t="s">
        <v>200</v>
      </c>
      <c r="N273" s="3" t="s">
        <v>201</v>
      </c>
      <c r="O273" s="1">
        <v>236</v>
      </c>
      <c r="P273" t="s">
        <v>108</v>
      </c>
      <c r="Q273" s="61" t="s">
        <v>109</v>
      </c>
      <c r="Z273" s="56">
        <f t="shared" si="13"/>
        <v>0</v>
      </c>
      <c r="AA273" s="1"/>
      <c r="AB273" s="1"/>
      <c r="AC273" s="1"/>
      <c r="AD273" s="60" t="s">
        <v>157</v>
      </c>
      <c r="AE273" s="22">
        <v>95000</v>
      </c>
      <c r="AF273" s="86">
        <v>10000</v>
      </c>
      <c r="AG273" s="86"/>
      <c r="AH273" s="44">
        <f t="shared" si="12"/>
        <v>105000</v>
      </c>
      <c r="AI273" s="87"/>
      <c r="AJ273" s="87"/>
    </row>
    <row r="274" spans="1:36" ht="15" customHeight="1" x14ac:dyDescent="0.3">
      <c r="A274" s="3">
        <v>1567</v>
      </c>
      <c r="B274" t="s">
        <v>770</v>
      </c>
      <c r="E274" s="1">
        <v>2020</v>
      </c>
      <c r="G274" s="77" t="str">
        <f ca="1">IF(MasterTable7[[#This Row],[Year Completed]]&lt;=YEAR(TODAY()),"Existing TOD","Planned TOD")</f>
        <v>Existing TOD</v>
      </c>
      <c r="H274" s="76" t="s">
        <v>771</v>
      </c>
      <c r="I274" t="s">
        <v>90</v>
      </c>
      <c r="J274" t="str">
        <f t="shared" si="14"/>
        <v>CO</v>
      </c>
      <c r="K274">
        <v>39.768591000000001</v>
      </c>
      <c r="L274">
        <v>-104.97631699999999</v>
      </c>
      <c r="M274" s="53" t="s">
        <v>200</v>
      </c>
      <c r="N274" s="3" t="s">
        <v>201</v>
      </c>
      <c r="O274" s="1">
        <v>236</v>
      </c>
      <c r="P274" t="s">
        <v>108</v>
      </c>
      <c r="Q274" s="60" t="s">
        <v>109</v>
      </c>
      <c r="Z274" s="56">
        <f t="shared" si="13"/>
        <v>0</v>
      </c>
      <c r="AA274" s="1"/>
      <c r="AB274" s="1"/>
      <c r="AC274" s="1"/>
      <c r="AD274" s="60" t="s">
        <v>157</v>
      </c>
      <c r="AE274" s="22">
        <v>36716</v>
      </c>
      <c r="AF274" s="86">
        <v>4684</v>
      </c>
      <c r="AG274" s="86"/>
      <c r="AH274" s="44">
        <f t="shared" si="12"/>
        <v>41400</v>
      </c>
      <c r="AI274" s="87"/>
      <c r="AJ274" s="87"/>
    </row>
    <row r="275" spans="1:36" ht="15" customHeight="1" x14ac:dyDescent="0.3">
      <c r="A275" s="3">
        <v>1608</v>
      </c>
      <c r="B275" s="76" t="s">
        <v>846</v>
      </c>
      <c r="E275" s="1">
        <v>2020</v>
      </c>
      <c r="G275" s="77" t="str">
        <f ca="1">IF(MasterTable7[[#This Row],[Year Completed]]&lt;=YEAR(TODAY()),"Existing TOD","Planned TOD")</f>
        <v>Existing TOD</v>
      </c>
      <c r="H275" t="s">
        <v>847</v>
      </c>
      <c r="I275" t="s">
        <v>90</v>
      </c>
      <c r="J275" t="str">
        <f t="shared" si="14"/>
        <v>CO</v>
      </c>
      <c r="K275">
        <v>39.768478999999999</v>
      </c>
      <c r="L275">
        <v>-104.97245100000001</v>
      </c>
      <c r="M275" s="53" t="s">
        <v>200</v>
      </c>
      <c r="N275" s="3" t="s">
        <v>201</v>
      </c>
      <c r="O275" s="1">
        <v>236</v>
      </c>
      <c r="P275" t="s">
        <v>93</v>
      </c>
      <c r="Q275" s="60" t="s">
        <v>114</v>
      </c>
      <c r="R275" s="3" t="s">
        <v>330</v>
      </c>
      <c r="S275" s="3" t="s">
        <v>133</v>
      </c>
      <c r="V275">
        <v>49</v>
      </c>
      <c r="W275">
        <v>5</v>
      </c>
      <c r="Z275" s="56">
        <f t="shared" si="13"/>
        <v>54</v>
      </c>
      <c r="AA275" s="1"/>
      <c r="AB275" s="1"/>
      <c r="AC275" s="1"/>
      <c r="AD275" s="60"/>
      <c r="AF275" s="86"/>
      <c r="AG275" s="86"/>
      <c r="AH275" s="44">
        <f t="shared" si="12"/>
        <v>0</v>
      </c>
      <c r="AI275" s="87"/>
      <c r="AJ275" s="87"/>
    </row>
    <row r="276" spans="1:36" ht="15" customHeight="1" x14ac:dyDescent="0.3">
      <c r="A276">
        <v>1683</v>
      </c>
      <c r="B276" t="s">
        <v>983</v>
      </c>
      <c r="D276" t="s">
        <v>981</v>
      </c>
      <c r="E276" s="1">
        <v>2023</v>
      </c>
      <c r="G276" s="96" t="str">
        <f ca="1">IF(MasterTable7[[#This Row],[Year Completed]]&lt;=YEAR(TODAY()),"Existing TOD","Planned TOD")</f>
        <v>Existing TOD</v>
      </c>
      <c r="H276" t="s">
        <v>984</v>
      </c>
      <c r="I276" t="s">
        <v>90</v>
      </c>
      <c r="J276" t="str">
        <f t="shared" si="14"/>
        <v>CO</v>
      </c>
      <c r="K276">
        <v>39.735399002388498</v>
      </c>
      <c r="L276">
        <v>-105.020025027928</v>
      </c>
      <c r="M276" s="60" t="s">
        <v>643</v>
      </c>
      <c r="N276" t="s">
        <v>644</v>
      </c>
      <c r="O276" s="1">
        <v>175</v>
      </c>
      <c r="P276" t="s">
        <v>93</v>
      </c>
      <c r="Q276" s="60" t="s">
        <v>100</v>
      </c>
      <c r="R276" s="3" t="s">
        <v>95</v>
      </c>
      <c r="T276">
        <v>135</v>
      </c>
      <c r="Z276" s="65">
        <f t="shared" si="13"/>
        <v>135</v>
      </c>
      <c r="AD276" s="60" t="s">
        <v>109</v>
      </c>
      <c r="AH276" s="97">
        <f t="shared" si="12"/>
        <v>0</v>
      </c>
    </row>
    <row r="277" spans="1:36" ht="15" customHeight="1" x14ac:dyDescent="0.3">
      <c r="A277" s="3">
        <v>1559</v>
      </c>
      <c r="B277" t="s">
        <v>753</v>
      </c>
      <c r="E277" s="1">
        <v>2022</v>
      </c>
      <c r="G277" s="77" t="str">
        <f ca="1">IF(MasterTable7[[#This Row],[Year Completed]]&lt;=YEAR(TODAY()),"Existing TOD","Planned TOD")</f>
        <v>Existing TOD</v>
      </c>
      <c r="H277" t="s">
        <v>754</v>
      </c>
      <c r="I277" t="s">
        <v>751</v>
      </c>
      <c r="J277" t="str">
        <f t="shared" si="14"/>
        <v>CO</v>
      </c>
      <c r="K277">
        <v>39.790412000000003</v>
      </c>
      <c r="L277">
        <v>-105.131451</v>
      </c>
      <c r="M277" s="60" t="s">
        <v>309</v>
      </c>
      <c r="N277" t="s">
        <v>752</v>
      </c>
      <c r="O277" s="1">
        <v>222</v>
      </c>
      <c r="P277" t="s">
        <v>93</v>
      </c>
      <c r="Q277" s="60" t="s">
        <v>114</v>
      </c>
      <c r="R277" s="3" t="s">
        <v>132</v>
      </c>
      <c r="S277" s="55" t="s">
        <v>133</v>
      </c>
      <c r="W277">
        <v>63</v>
      </c>
      <c r="Z277" s="56">
        <f t="shared" si="13"/>
        <v>63</v>
      </c>
      <c r="AA277" s="1"/>
      <c r="AB277" s="1"/>
      <c r="AC277" s="1"/>
      <c r="AD277" s="60"/>
      <c r="AF277" s="86"/>
      <c r="AG277" s="86"/>
      <c r="AH277" s="44">
        <f t="shared" si="12"/>
        <v>0</v>
      </c>
      <c r="AI277" s="87"/>
      <c r="AJ277" s="87"/>
    </row>
    <row r="278" spans="1:36" ht="15" customHeight="1" x14ac:dyDescent="0.3">
      <c r="A278" s="3">
        <v>1560</v>
      </c>
      <c r="B278" t="s">
        <v>755</v>
      </c>
      <c r="E278" s="1">
        <v>2022</v>
      </c>
      <c r="G278" s="77" t="str">
        <f ca="1">IF(MasterTable7[[#This Row],[Year Completed]]&lt;=YEAR(TODAY()),"Existing TOD","Planned TOD")</f>
        <v>Existing TOD</v>
      </c>
      <c r="H278" t="s">
        <v>756</v>
      </c>
      <c r="I278" t="s">
        <v>751</v>
      </c>
      <c r="J278" t="str">
        <f t="shared" si="14"/>
        <v>CO</v>
      </c>
      <c r="K278">
        <v>39.789068</v>
      </c>
      <c r="L278">
        <v>-105.136923</v>
      </c>
      <c r="M278" s="60" t="s">
        <v>309</v>
      </c>
      <c r="N278" t="s">
        <v>752</v>
      </c>
      <c r="O278" s="1">
        <v>222</v>
      </c>
      <c r="P278" t="s">
        <v>93</v>
      </c>
      <c r="Q278" s="60" t="s">
        <v>114</v>
      </c>
      <c r="R278" s="3" t="s">
        <v>95</v>
      </c>
      <c r="W278">
        <v>200</v>
      </c>
      <c r="Z278" s="56">
        <f t="shared" si="13"/>
        <v>200</v>
      </c>
      <c r="AA278" s="1"/>
      <c r="AB278" s="1"/>
      <c r="AC278" s="1"/>
      <c r="AD278" s="60"/>
      <c r="AF278" s="86"/>
      <c r="AG278" s="86"/>
      <c r="AH278" s="44">
        <f t="shared" si="12"/>
        <v>0</v>
      </c>
      <c r="AI278" s="87"/>
      <c r="AJ278" s="87"/>
    </row>
    <row r="279" spans="1:36" ht="15" customHeight="1" x14ac:dyDescent="0.3">
      <c r="A279" s="3">
        <v>1540</v>
      </c>
      <c r="B279" t="s">
        <v>722</v>
      </c>
      <c r="C279" t="s">
        <v>723</v>
      </c>
      <c r="E279" s="1">
        <v>2021</v>
      </c>
      <c r="G279" s="77" t="str">
        <f ca="1">IF(MasterTable7[[#This Row],[Year Completed]]&lt;=YEAR(TODAY()),"Existing TOD","Planned TOD")</f>
        <v>Existing TOD</v>
      </c>
      <c r="H279" s="76" t="s">
        <v>724</v>
      </c>
      <c r="I279" t="s">
        <v>90</v>
      </c>
      <c r="J279" t="str">
        <f t="shared" si="14"/>
        <v>CO</v>
      </c>
      <c r="K279">
        <v>39.767664000000003</v>
      </c>
      <c r="L279">
        <v>-104.975837</v>
      </c>
      <c r="M279" s="53" t="s">
        <v>200</v>
      </c>
      <c r="N279" s="3" t="s">
        <v>201</v>
      </c>
      <c r="O279" s="1">
        <v>236</v>
      </c>
      <c r="P279" t="s">
        <v>120</v>
      </c>
      <c r="Q279" s="60" t="s">
        <v>94</v>
      </c>
      <c r="R279" s="3" t="s">
        <v>95</v>
      </c>
      <c r="T279" s="1">
        <v>18</v>
      </c>
      <c r="V279">
        <v>364</v>
      </c>
      <c r="Z279" s="56">
        <f t="shared" si="13"/>
        <v>382</v>
      </c>
      <c r="AA279" s="1"/>
      <c r="AB279" s="1"/>
      <c r="AC279" s="1"/>
      <c r="AD279" s="54" t="s">
        <v>121</v>
      </c>
      <c r="AF279" s="86">
        <v>10000</v>
      </c>
      <c r="AG279" s="86"/>
      <c r="AH279" s="44">
        <f t="shared" si="12"/>
        <v>10000</v>
      </c>
      <c r="AI279" s="87"/>
      <c r="AJ279" s="87"/>
    </row>
    <row r="280" spans="1:36" ht="15" customHeight="1" x14ac:dyDescent="0.3">
      <c r="A280" s="3">
        <v>1561</v>
      </c>
      <c r="B280" t="s">
        <v>757</v>
      </c>
      <c r="E280" s="1">
        <v>2021</v>
      </c>
      <c r="G280" s="77" t="str">
        <f ca="1">IF(MasterTable7[[#This Row],[Year Completed]]&lt;=YEAR(TODAY()),"Existing TOD","Planned TOD")</f>
        <v>Existing TOD</v>
      </c>
      <c r="H280" s="76" t="s">
        <v>758</v>
      </c>
      <c r="I280" t="s">
        <v>90</v>
      </c>
      <c r="J280" t="str">
        <f t="shared" si="14"/>
        <v>CO</v>
      </c>
      <c r="K280">
        <v>39.770217000000002</v>
      </c>
      <c r="L280">
        <v>-104.972545</v>
      </c>
      <c r="M280" s="53" t="s">
        <v>200</v>
      </c>
      <c r="N280" s="3" t="s">
        <v>201</v>
      </c>
      <c r="O280" s="1">
        <v>236</v>
      </c>
      <c r="P280" t="s">
        <v>93</v>
      </c>
      <c r="Q280" s="60" t="s">
        <v>100</v>
      </c>
      <c r="R280" s="3" t="s">
        <v>95</v>
      </c>
      <c r="T280">
        <v>66</v>
      </c>
      <c r="Z280" s="56">
        <f t="shared" si="13"/>
        <v>66</v>
      </c>
      <c r="AA280" s="1"/>
      <c r="AB280" s="1"/>
      <c r="AC280" s="1"/>
      <c r="AD280" s="60"/>
      <c r="AF280" s="86"/>
      <c r="AG280" s="86"/>
      <c r="AH280" s="44">
        <f t="shared" ref="AH280:AH343" si="15">SUM(AE280:AG280)</f>
        <v>0</v>
      </c>
      <c r="AI280" s="87"/>
      <c r="AJ280" s="87"/>
    </row>
    <row r="281" spans="1:36" ht="15" customHeight="1" x14ac:dyDescent="0.3">
      <c r="A281" s="3">
        <v>1563</v>
      </c>
      <c r="B281" t="s">
        <v>760</v>
      </c>
      <c r="E281" s="1" t="s">
        <v>140</v>
      </c>
      <c r="G281" s="77" t="str">
        <f ca="1">IF(MasterTable7[[#This Row],[Year Completed]]&lt;=YEAR(TODAY()),"Existing TOD","Planned TOD")</f>
        <v>Planned TOD</v>
      </c>
      <c r="H281" s="76" t="s">
        <v>761</v>
      </c>
      <c r="I281" t="s">
        <v>90</v>
      </c>
      <c r="J281" t="str">
        <f t="shared" si="14"/>
        <v>CO</v>
      </c>
      <c r="K281">
        <v>39.757927000000002</v>
      </c>
      <c r="L281">
        <v>-104.973651</v>
      </c>
      <c r="M281" s="60" t="s">
        <v>563</v>
      </c>
      <c r="N281" t="s">
        <v>632</v>
      </c>
      <c r="O281" s="1">
        <v>57</v>
      </c>
      <c r="P281" t="s">
        <v>120</v>
      </c>
      <c r="Q281" s="61" t="s">
        <v>140</v>
      </c>
      <c r="Z281" s="56">
        <f t="shared" si="13"/>
        <v>0</v>
      </c>
      <c r="AA281" s="1"/>
      <c r="AB281" s="1"/>
      <c r="AC281" s="1"/>
      <c r="AD281" s="60"/>
      <c r="AF281" s="86"/>
      <c r="AG281" s="86"/>
      <c r="AH281" s="44">
        <f t="shared" si="15"/>
        <v>0</v>
      </c>
      <c r="AI281" s="87"/>
      <c r="AJ281" s="87"/>
    </row>
    <row r="282" spans="1:36" ht="15" customHeight="1" x14ac:dyDescent="0.3">
      <c r="A282" s="3">
        <v>1589</v>
      </c>
      <c r="B282" s="76" t="s">
        <v>811</v>
      </c>
      <c r="E282" s="1">
        <v>2021</v>
      </c>
      <c r="G282" s="77" t="str">
        <f ca="1">IF(MasterTable7[[#This Row],[Year Completed]]&lt;=YEAR(TODAY()),"Existing TOD","Planned TOD")</f>
        <v>Existing TOD</v>
      </c>
      <c r="H282" t="s">
        <v>812</v>
      </c>
      <c r="I282" t="s">
        <v>90</v>
      </c>
      <c r="J282" t="str">
        <f t="shared" si="14"/>
        <v>CO</v>
      </c>
      <c r="K282">
        <v>39.769638999999998</v>
      </c>
      <c r="L282">
        <v>-104.972326</v>
      </c>
      <c r="M282" s="53" t="s">
        <v>200</v>
      </c>
      <c r="N282" s="3" t="s">
        <v>201</v>
      </c>
      <c r="O282" s="1">
        <v>236</v>
      </c>
      <c r="P282" t="s">
        <v>148</v>
      </c>
      <c r="Q282" s="61" t="s">
        <v>109</v>
      </c>
      <c r="Z282" s="56">
        <f t="shared" si="13"/>
        <v>0</v>
      </c>
      <c r="AA282" s="1"/>
      <c r="AB282" s="1"/>
      <c r="AC282" s="1"/>
      <c r="AD282" s="60" t="s">
        <v>148</v>
      </c>
      <c r="AF282" s="86"/>
      <c r="AG282" s="86"/>
      <c r="AH282" s="44">
        <f t="shared" si="15"/>
        <v>0</v>
      </c>
      <c r="AI282" s="87">
        <v>165</v>
      </c>
      <c r="AJ282" s="87"/>
    </row>
    <row r="283" spans="1:36" ht="15" customHeight="1" x14ac:dyDescent="0.3">
      <c r="A283" s="3">
        <v>1577</v>
      </c>
      <c r="B283" s="76" t="s">
        <v>789</v>
      </c>
      <c r="E283" s="1">
        <v>2022</v>
      </c>
      <c r="G283" s="77" t="str">
        <f ca="1">IF(MasterTable7[[#This Row],[Year Completed]]&lt;=YEAR(TODAY()),"Existing TOD","Planned TOD")</f>
        <v>Existing TOD</v>
      </c>
      <c r="H283" s="76" t="s">
        <v>790</v>
      </c>
      <c r="I283" t="s">
        <v>90</v>
      </c>
      <c r="J283" t="str">
        <f t="shared" si="14"/>
        <v>CO</v>
      </c>
      <c r="K283">
        <v>39.770870000000002</v>
      </c>
      <c r="L283">
        <v>-104.97765200000001</v>
      </c>
      <c r="M283" s="53" t="s">
        <v>200</v>
      </c>
      <c r="N283" s="3" t="s">
        <v>201</v>
      </c>
      <c r="O283" s="1">
        <v>236</v>
      </c>
      <c r="P283" t="s">
        <v>148</v>
      </c>
      <c r="Q283" s="61" t="s">
        <v>109</v>
      </c>
      <c r="Z283" s="56">
        <f t="shared" si="13"/>
        <v>0</v>
      </c>
      <c r="AA283" s="1"/>
      <c r="AB283" s="1"/>
      <c r="AC283" s="1"/>
      <c r="AD283" s="60"/>
      <c r="AF283" s="86"/>
      <c r="AG283" s="86"/>
      <c r="AH283" s="44">
        <f t="shared" si="15"/>
        <v>0</v>
      </c>
      <c r="AI283" s="87">
        <v>140</v>
      </c>
      <c r="AJ283" s="87"/>
    </row>
    <row r="284" spans="1:36" ht="15" customHeight="1" x14ac:dyDescent="0.3">
      <c r="A284" s="3">
        <v>1566</v>
      </c>
      <c r="B284" t="s">
        <v>766</v>
      </c>
      <c r="C284" t="s">
        <v>767</v>
      </c>
      <c r="E284" s="1">
        <v>2022</v>
      </c>
      <c r="G284" s="77" t="str">
        <f ca="1">IF(MasterTable7[[#This Row],[Year Completed]]&lt;=YEAR(TODAY()),"Existing TOD","Planned TOD")</f>
        <v>Existing TOD</v>
      </c>
      <c r="H284" t="s">
        <v>768</v>
      </c>
      <c r="I284" t="s">
        <v>90</v>
      </c>
      <c r="J284" t="str">
        <f t="shared" si="14"/>
        <v>CO</v>
      </c>
      <c r="K284">
        <v>39.784222</v>
      </c>
      <c r="L284">
        <v>-104.962906</v>
      </c>
      <c r="M284" s="60" t="s">
        <v>732</v>
      </c>
      <c r="N284" t="s">
        <v>769</v>
      </c>
      <c r="O284" s="1">
        <v>251</v>
      </c>
      <c r="P284" t="s">
        <v>120</v>
      </c>
      <c r="Q284" s="60" t="s">
        <v>100</v>
      </c>
      <c r="R284" s="3" t="s">
        <v>95</v>
      </c>
      <c r="T284">
        <v>150</v>
      </c>
      <c r="Z284" s="56">
        <f t="shared" si="13"/>
        <v>150</v>
      </c>
      <c r="AA284" s="1"/>
      <c r="AB284" s="1"/>
      <c r="AC284" s="1"/>
      <c r="AD284" s="60"/>
      <c r="AF284" s="86">
        <v>6274</v>
      </c>
      <c r="AG284" s="86">
        <v>25545</v>
      </c>
      <c r="AH284" s="44">
        <f t="shared" si="15"/>
        <v>31819</v>
      </c>
      <c r="AI284" s="87"/>
      <c r="AJ284" s="87"/>
    </row>
    <row r="285" spans="1:36" ht="15" customHeight="1" x14ac:dyDescent="0.3">
      <c r="A285">
        <v>1696</v>
      </c>
      <c r="B285" t="s">
        <v>1004</v>
      </c>
      <c r="E285" s="1">
        <v>2023</v>
      </c>
      <c r="G285" s="77" t="str">
        <f ca="1">IF(MasterTable7[[#This Row],[Year Completed]]&lt;=YEAR(TODAY()),"Existing TOD","Planned TOD")</f>
        <v>Existing TOD</v>
      </c>
      <c r="H285" t="s">
        <v>1005</v>
      </c>
      <c r="I285" t="s">
        <v>90</v>
      </c>
      <c r="J285" t="str">
        <f t="shared" si="14"/>
        <v>CO</v>
      </c>
      <c r="K285">
        <v>39.7374122368795</v>
      </c>
      <c r="L285">
        <v>-105.052986845779</v>
      </c>
      <c r="M285" s="60" t="s">
        <v>643</v>
      </c>
      <c r="N285" t="s">
        <v>698</v>
      </c>
      <c r="O285" s="1">
        <v>178</v>
      </c>
      <c r="P285" t="s">
        <v>93</v>
      </c>
      <c r="Q285" s="60" t="s">
        <v>140</v>
      </c>
      <c r="R285" s="3" t="s">
        <v>140</v>
      </c>
      <c r="S285" s="3" t="s">
        <v>133</v>
      </c>
      <c r="V285">
        <v>6</v>
      </c>
      <c r="Z285" s="65">
        <f t="shared" si="13"/>
        <v>6</v>
      </c>
      <c r="AD285" s="60"/>
      <c r="AH285" s="97">
        <f t="shared" si="15"/>
        <v>0</v>
      </c>
    </row>
    <row r="286" spans="1:36" ht="15" customHeight="1" x14ac:dyDescent="0.3">
      <c r="A286" s="3">
        <v>1568</v>
      </c>
      <c r="B286" t="s">
        <v>772</v>
      </c>
      <c r="E286" s="1">
        <v>2019</v>
      </c>
      <c r="G286" s="77" t="str">
        <f ca="1">IF(MasterTable7[[#This Row],[Year Completed]]&lt;=YEAR(TODAY()),"Existing TOD","Planned TOD")</f>
        <v>Existing TOD</v>
      </c>
      <c r="H286" s="76" t="s">
        <v>773</v>
      </c>
      <c r="I286" t="s">
        <v>388</v>
      </c>
      <c r="J286" t="str">
        <f t="shared" si="14"/>
        <v>CO</v>
      </c>
      <c r="K286">
        <v>39.598103000000002</v>
      </c>
      <c r="L286">
        <v>-104.896899</v>
      </c>
      <c r="M286" s="60" t="s">
        <v>389</v>
      </c>
      <c r="N286" t="s">
        <v>390</v>
      </c>
      <c r="O286" s="1">
        <v>2</v>
      </c>
      <c r="P286" t="s">
        <v>148</v>
      </c>
      <c r="Q286" s="61" t="s">
        <v>109</v>
      </c>
      <c r="Z286" s="56">
        <f t="shared" si="13"/>
        <v>0</v>
      </c>
      <c r="AA286" s="1"/>
      <c r="AB286" s="1"/>
      <c r="AC286" s="1"/>
      <c r="AD286" s="60"/>
      <c r="AF286" s="86"/>
      <c r="AG286" s="86"/>
      <c r="AH286" s="44">
        <f t="shared" si="15"/>
        <v>0</v>
      </c>
      <c r="AI286" s="87">
        <v>88</v>
      </c>
      <c r="AJ286" s="87"/>
    </row>
    <row r="287" spans="1:36" ht="15" customHeight="1" x14ac:dyDescent="0.3">
      <c r="A287" s="3">
        <v>1616</v>
      </c>
      <c r="B287" s="76" t="s">
        <v>859</v>
      </c>
      <c r="C287" t="s">
        <v>860</v>
      </c>
      <c r="E287" s="1">
        <v>2023</v>
      </c>
      <c r="G287" s="77" t="str">
        <f ca="1">IF(MasterTable7[[#This Row],[Year Completed]]&lt;=YEAR(TODAY()),"Existing TOD","Planned TOD")</f>
        <v>Existing TOD</v>
      </c>
      <c r="H287" t="s">
        <v>861</v>
      </c>
      <c r="I287" t="s">
        <v>90</v>
      </c>
      <c r="J287" t="str">
        <f t="shared" si="14"/>
        <v>CO</v>
      </c>
      <c r="K287">
        <v>39.677923999999997</v>
      </c>
      <c r="L287" s="69">
        <v>-104.98796400000001</v>
      </c>
      <c r="M287" s="60" t="s">
        <v>533</v>
      </c>
      <c r="N287" t="s">
        <v>542</v>
      </c>
      <c r="O287" s="1">
        <v>61</v>
      </c>
      <c r="P287" t="s">
        <v>120</v>
      </c>
      <c r="Q287" s="60" t="s">
        <v>114</v>
      </c>
      <c r="R287" s="3" t="s">
        <v>95</v>
      </c>
      <c r="V287">
        <v>367</v>
      </c>
      <c r="Z287" s="56">
        <f t="shared" si="13"/>
        <v>367</v>
      </c>
      <c r="AA287" s="1"/>
      <c r="AB287" s="1"/>
      <c r="AC287" s="1"/>
      <c r="AD287" s="54" t="s">
        <v>121</v>
      </c>
      <c r="AF287" s="86">
        <v>6000</v>
      </c>
      <c r="AG287" s="86"/>
      <c r="AH287" s="44">
        <f t="shared" si="15"/>
        <v>6000</v>
      </c>
      <c r="AI287" s="87"/>
      <c r="AJ287" s="87">
        <v>397</v>
      </c>
    </row>
    <row r="288" spans="1:36" ht="15" customHeight="1" x14ac:dyDescent="0.3">
      <c r="A288" s="3">
        <v>1570</v>
      </c>
      <c r="B288" t="s">
        <v>775</v>
      </c>
      <c r="E288" s="1">
        <v>2021</v>
      </c>
      <c r="G288" s="77" t="str">
        <f ca="1">IF(MasterTable7[[#This Row],[Year Completed]]&lt;=YEAR(TODAY()),"Existing TOD","Planned TOD")</f>
        <v>Existing TOD</v>
      </c>
      <c r="H288" s="2" t="s">
        <v>677</v>
      </c>
      <c r="I288" t="s">
        <v>656</v>
      </c>
      <c r="J288" t="str">
        <f t="shared" si="14"/>
        <v>CO</v>
      </c>
      <c r="K288">
        <v>39.735774999999997</v>
      </c>
      <c r="L288">
        <v>-105.064697</v>
      </c>
      <c r="M288" s="60" t="s">
        <v>643</v>
      </c>
      <c r="N288" t="s">
        <v>675</v>
      </c>
      <c r="O288" s="1">
        <v>210</v>
      </c>
      <c r="P288" t="s">
        <v>93</v>
      </c>
      <c r="Q288" s="60" t="s">
        <v>100</v>
      </c>
      <c r="R288" s="55" t="s">
        <v>95</v>
      </c>
      <c r="S288" s="55"/>
      <c r="T288">
        <v>65</v>
      </c>
      <c r="Z288" s="56">
        <f t="shared" si="13"/>
        <v>65</v>
      </c>
      <c r="AA288" s="1"/>
      <c r="AB288" s="1"/>
      <c r="AC288" s="1"/>
      <c r="AD288" s="60"/>
      <c r="AF288" s="86"/>
      <c r="AG288" s="86"/>
      <c r="AH288" s="44">
        <f t="shared" si="15"/>
        <v>0</v>
      </c>
      <c r="AI288" s="87"/>
      <c r="AJ288" s="87"/>
    </row>
    <row r="289" spans="1:36" ht="15" customHeight="1" x14ac:dyDescent="0.3">
      <c r="A289" s="3">
        <v>1571</v>
      </c>
      <c r="B289" s="76" t="s">
        <v>776</v>
      </c>
      <c r="E289" s="1">
        <v>2021</v>
      </c>
      <c r="G289" s="77" t="str">
        <f ca="1">IF(MasterTable7[[#This Row],[Year Completed]]&lt;=YEAR(TODAY()),"Existing TOD","Planned TOD")</f>
        <v>Existing TOD</v>
      </c>
      <c r="H289" s="76" t="s">
        <v>777</v>
      </c>
      <c r="I289" t="s">
        <v>656</v>
      </c>
      <c r="J289" t="str">
        <f t="shared" si="14"/>
        <v>CO</v>
      </c>
      <c r="K289">
        <v>39.736136999999999</v>
      </c>
      <c r="L289">
        <v>-105.066427</v>
      </c>
      <c r="M289" s="60" t="s">
        <v>643</v>
      </c>
      <c r="N289" t="s">
        <v>675</v>
      </c>
      <c r="O289" s="1">
        <v>210</v>
      </c>
      <c r="P289" t="s">
        <v>93</v>
      </c>
      <c r="Q289" s="60" t="s">
        <v>114</v>
      </c>
      <c r="R289" s="55" t="s">
        <v>95</v>
      </c>
      <c r="S289" s="55"/>
      <c r="V289">
        <v>293</v>
      </c>
      <c r="Z289" s="56">
        <f t="shared" si="13"/>
        <v>293</v>
      </c>
      <c r="AA289" s="1"/>
      <c r="AB289" s="1"/>
      <c r="AC289" s="1"/>
      <c r="AD289" s="60"/>
      <c r="AF289" s="86"/>
      <c r="AG289" s="86"/>
      <c r="AH289" s="44">
        <f t="shared" si="15"/>
        <v>0</v>
      </c>
      <c r="AI289" s="87"/>
      <c r="AJ289" s="87"/>
    </row>
    <row r="290" spans="1:36" ht="15" customHeight="1" x14ac:dyDescent="0.3">
      <c r="A290" s="3">
        <v>1572</v>
      </c>
      <c r="B290" t="s">
        <v>778</v>
      </c>
      <c r="C290" s="76" t="s">
        <v>779</v>
      </c>
      <c r="D290" t="s">
        <v>1078</v>
      </c>
      <c r="E290" s="1">
        <v>2021</v>
      </c>
      <c r="G290" s="77" t="str">
        <f ca="1">IF(MasterTable7[[#This Row],[Year Completed]]&lt;=YEAR(TODAY()),"Existing TOD","Planned TOD")</f>
        <v>Existing TOD</v>
      </c>
      <c r="H290" t="s">
        <v>780</v>
      </c>
      <c r="I290" t="s">
        <v>90</v>
      </c>
      <c r="J290" t="str">
        <f t="shared" si="14"/>
        <v>CO</v>
      </c>
      <c r="K290">
        <v>39.626854000000002</v>
      </c>
      <c r="L290">
        <v>-104.909558</v>
      </c>
      <c r="M290" s="60" t="s">
        <v>389</v>
      </c>
      <c r="N290" t="s">
        <v>405</v>
      </c>
      <c r="O290" s="1">
        <v>125</v>
      </c>
      <c r="P290" t="s">
        <v>93</v>
      </c>
      <c r="Q290" s="60" t="s">
        <v>114</v>
      </c>
      <c r="R290" s="55" t="s">
        <v>95</v>
      </c>
      <c r="S290" s="55"/>
      <c r="V290">
        <v>392</v>
      </c>
      <c r="Z290" s="56">
        <f t="shared" si="13"/>
        <v>392</v>
      </c>
      <c r="AA290" s="1"/>
      <c r="AB290" s="1"/>
      <c r="AC290" s="1"/>
      <c r="AD290" s="60"/>
      <c r="AF290" s="86"/>
      <c r="AG290" s="86"/>
      <c r="AH290" s="44">
        <f t="shared" si="15"/>
        <v>0</v>
      </c>
      <c r="AI290" s="87"/>
      <c r="AJ290" s="87"/>
    </row>
    <row r="291" spans="1:36" ht="15" customHeight="1" x14ac:dyDescent="0.3">
      <c r="A291" s="3">
        <v>1573</v>
      </c>
      <c r="B291" s="76" t="s">
        <v>781</v>
      </c>
      <c r="E291" s="1">
        <v>2022</v>
      </c>
      <c r="G291" s="77" t="str">
        <f ca="1">IF(MasterTable7[[#This Row],[Year Completed]]&lt;=YEAR(TODAY()),"Existing TOD","Planned TOD")</f>
        <v>Existing TOD</v>
      </c>
      <c r="H291" s="76" t="s">
        <v>782</v>
      </c>
      <c r="I291" t="s">
        <v>308</v>
      </c>
      <c r="J291" t="str">
        <f t="shared" si="14"/>
        <v>CO</v>
      </c>
      <c r="K291">
        <v>39.799697999999999</v>
      </c>
      <c r="L291">
        <v>-105.07890399999999</v>
      </c>
      <c r="M291" s="60" t="s">
        <v>309</v>
      </c>
      <c r="N291" t="s">
        <v>314</v>
      </c>
      <c r="O291" s="1">
        <v>34</v>
      </c>
      <c r="P291" t="s">
        <v>120</v>
      </c>
      <c r="Q291" s="60" t="s">
        <v>114</v>
      </c>
      <c r="R291" s="55" t="s">
        <v>132</v>
      </c>
      <c r="S291" s="55"/>
      <c r="W291">
        <v>14</v>
      </c>
      <c r="Z291" s="56">
        <f t="shared" si="13"/>
        <v>14</v>
      </c>
      <c r="AA291" s="1"/>
      <c r="AB291" s="1"/>
      <c r="AC291" s="1"/>
      <c r="AD291" s="54" t="s">
        <v>121</v>
      </c>
      <c r="AF291" s="86">
        <v>4000</v>
      </c>
      <c r="AG291" s="86"/>
      <c r="AH291" s="44">
        <f t="shared" si="15"/>
        <v>4000</v>
      </c>
      <c r="AI291" s="87"/>
      <c r="AJ291" s="87"/>
    </row>
    <row r="292" spans="1:36" x14ac:dyDescent="0.3">
      <c r="A292" s="3">
        <v>1574</v>
      </c>
      <c r="B292" t="s">
        <v>783</v>
      </c>
      <c r="E292" s="1" t="s">
        <v>140</v>
      </c>
      <c r="G292" s="77" t="str">
        <f ca="1">IF(MasterTable7[[#This Row],[Year Completed]]&lt;=YEAR(TODAY()),"Existing TOD","Planned TOD")</f>
        <v>Planned TOD</v>
      </c>
      <c r="H292" s="76" t="s">
        <v>784</v>
      </c>
      <c r="I292" t="s">
        <v>656</v>
      </c>
      <c r="J292" t="str">
        <f t="shared" si="14"/>
        <v>CO</v>
      </c>
      <c r="K292">
        <v>39.738889999999998</v>
      </c>
      <c r="L292">
        <v>-105.11511400000001</v>
      </c>
      <c r="M292" s="60" t="s">
        <v>643</v>
      </c>
      <c r="N292" t="s">
        <v>684</v>
      </c>
      <c r="O292" s="1">
        <v>181</v>
      </c>
      <c r="P292" t="s">
        <v>93</v>
      </c>
      <c r="Q292" s="60" t="s">
        <v>114</v>
      </c>
      <c r="R292" s="55" t="s">
        <v>95</v>
      </c>
      <c r="S292" s="55" t="s">
        <v>133</v>
      </c>
      <c r="V292">
        <v>20</v>
      </c>
      <c r="Z292" s="56">
        <f t="shared" ref="Z292:Z355" si="16">SUM(T292:Y292)</f>
        <v>20</v>
      </c>
      <c r="AA292" s="1"/>
      <c r="AB292" s="1"/>
      <c r="AC292" s="1"/>
      <c r="AD292" s="60"/>
      <c r="AF292" s="86"/>
      <c r="AG292" s="86"/>
      <c r="AH292" s="44">
        <f t="shared" si="15"/>
        <v>0</v>
      </c>
      <c r="AI292" s="87"/>
      <c r="AJ292" s="87"/>
    </row>
    <row r="293" spans="1:36" x14ac:dyDescent="0.3">
      <c r="A293" s="3">
        <v>1576</v>
      </c>
      <c r="B293" t="s">
        <v>787</v>
      </c>
      <c r="E293" s="1">
        <v>2023</v>
      </c>
      <c r="G293" s="77" t="str">
        <f ca="1">IF(MasterTable7[[#This Row],[Year Completed]]&lt;=YEAR(TODAY()),"Existing TOD","Planned TOD")</f>
        <v>Existing TOD</v>
      </c>
      <c r="H293" t="s">
        <v>788</v>
      </c>
      <c r="I293" t="s">
        <v>90</v>
      </c>
      <c r="J293" t="str">
        <f t="shared" si="14"/>
        <v>CO</v>
      </c>
      <c r="K293">
        <v>39.677368000000001</v>
      </c>
      <c r="L293">
        <v>-104.934155</v>
      </c>
      <c r="M293" s="60" t="s">
        <v>389</v>
      </c>
      <c r="N293" t="s">
        <v>431</v>
      </c>
      <c r="O293" s="1">
        <v>127</v>
      </c>
      <c r="P293" t="s">
        <v>93</v>
      </c>
      <c r="Q293" s="60" t="s">
        <v>94</v>
      </c>
      <c r="R293" s="3" t="s">
        <v>95</v>
      </c>
      <c r="T293">
        <v>36</v>
      </c>
      <c r="V293">
        <v>325</v>
      </c>
      <c r="Z293" s="56">
        <f t="shared" si="16"/>
        <v>361</v>
      </c>
      <c r="AA293" s="1"/>
      <c r="AB293" s="1"/>
      <c r="AC293" s="1"/>
      <c r="AD293" s="60"/>
      <c r="AF293" s="86"/>
      <c r="AG293" s="86"/>
      <c r="AH293" s="44">
        <f t="shared" si="15"/>
        <v>0</v>
      </c>
      <c r="AI293" s="87"/>
      <c r="AJ293" s="87"/>
    </row>
    <row r="294" spans="1:36" x14ac:dyDescent="0.3">
      <c r="A294" s="3">
        <v>1620</v>
      </c>
      <c r="B294" s="76" t="s">
        <v>869</v>
      </c>
      <c r="C294" t="s">
        <v>870</v>
      </c>
      <c r="E294" s="1">
        <v>2023</v>
      </c>
      <c r="G294" s="77" t="str">
        <f ca="1">IF(MasterTable7[[#This Row],[Year Completed]]&lt;=YEAR(TODAY()),"Existing TOD","Planned TOD")</f>
        <v>Existing TOD</v>
      </c>
      <c r="H294" t="s">
        <v>1081</v>
      </c>
      <c r="I294" t="s">
        <v>468</v>
      </c>
      <c r="J294" t="str">
        <f t="shared" si="14"/>
        <v>CO</v>
      </c>
      <c r="K294">
        <v>39.520220000000002</v>
      </c>
      <c r="L294" s="69">
        <v>-104.86323400000001</v>
      </c>
      <c r="M294" s="60" t="s">
        <v>389</v>
      </c>
      <c r="N294" t="s">
        <v>868</v>
      </c>
      <c r="O294" s="1">
        <v>250</v>
      </c>
      <c r="P294" t="s">
        <v>93</v>
      </c>
      <c r="Q294" s="60" t="s">
        <v>100</v>
      </c>
      <c r="R294" s="3" t="s">
        <v>95</v>
      </c>
      <c r="T294">
        <v>67</v>
      </c>
      <c r="Z294" s="56">
        <f t="shared" si="16"/>
        <v>67</v>
      </c>
      <c r="AA294" s="1"/>
      <c r="AB294" s="1"/>
      <c r="AC294" s="1"/>
      <c r="AD294" s="60"/>
      <c r="AF294" s="86"/>
      <c r="AG294" s="86"/>
      <c r="AH294" s="44">
        <f t="shared" si="15"/>
        <v>0</v>
      </c>
      <c r="AI294" s="87"/>
      <c r="AJ294" s="87">
        <v>37</v>
      </c>
    </row>
    <row r="295" spans="1:36" x14ac:dyDescent="0.3">
      <c r="A295">
        <v>1646</v>
      </c>
      <c r="B295" t="s">
        <v>908</v>
      </c>
      <c r="C295" t="s">
        <v>909</v>
      </c>
      <c r="E295" s="1">
        <v>2023</v>
      </c>
      <c r="G295" s="77" t="str">
        <f ca="1">IF(MasterTable7[[#This Row],[Year Completed]]&lt;=YEAR(TODAY()),"Existing TOD","Planned TOD")</f>
        <v>Existing TOD</v>
      </c>
      <c r="H295" t="s">
        <v>911</v>
      </c>
      <c r="I295" t="s">
        <v>90</v>
      </c>
      <c r="J295" t="str">
        <f t="shared" si="14"/>
        <v>CO</v>
      </c>
      <c r="K295">
        <v>39.694166000000003</v>
      </c>
      <c r="L295" s="72">
        <v>-104.980189</v>
      </c>
      <c r="M295" s="60" t="s">
        <v>389</v>
      </c>
      <c r="N295" t="s">
        <v>492</v>
      </c>
      <c r="O295" s="1">
        <v>128</v>
      </c>
      <c r="P295" t="s">
        <v>93</v>
      </c>
      <c r="Q295" s="60" t="s">
        <v>114</v>
      </c>
      <c r="V295">
        <v>73</v>
      </c>
      <c r="Z295" s="56">
        <f t="shared" si="16"/>
        <v>73</v>
      </c>
      <c r="AD295" s="60"/>
      <c r="AF295" s="86"/>
      <c r="AG295" s="86"/>
      <c r="AH295" s="97">
        <f t="shared" si="15"/>
        <v>0</v>
      </c>
      <c r="AI295" s="87"/>
      <c r="AJ295" s="87"/>
    </row>
    <row r="296" spans="1:36" x14ac:dyDescent="0.3">
      <c r="A296" s="3">
        <v>1578</v>
      </c>
      <c r="B296" s="76" t="s">
        <v>791</v>
      </c>
      <c r="C296" t="s">
        <v>792</v>
      </c>
      <c r="E296" s="1">
        <v>2020</v>
      </c>
      <c r="G296" s="77" t="str">
        <f ca="1">IF(MasterTable7[[#This Row],[Year Completed]]&lt;=YEAR(TODAY()),"Existing TOD","Planned TOD")</f>
        <v>Existing TOD</v>
      </c>
      <c r="H296" t="s">
        <v>793</v>
      </c>
      <c r="I296" t="s">
        <v>336</v>
      </c>
      <c r="J296" t="str">
        <f t="shared" si="14"/>
        <v>CO</v>
      </c>
      <c r="K296">
        <v>39.748773</v>
      </c>
      <c r="L296">
        <v>-104.835894</v>
      </c>
      <c r="M296" s="60" t="s">
        <v>337</v>
      </c>
      <c r="N296" t="s">
        <v>371</v>
      </c>
      <c r="O296" s="1">
        <v>235</v>
      </c>
      <c r="P296" t="s">
        <v>93</v>
      </c>
      <c r="Q296" s="60" t="s">
        <v>114</v>
      </c>
      <c r="V296">
        <v>253</v>
      </c>
      <c r="Z296" s="56">
        <f t="shared" si="16"/>
        <v>253</v>
      </c>
      <c r="AA296" s="1"/>
      <c r="AB296" s="1"/>
      <c r="AC296" s="1"/>
      <c r="AD296" s="60"/>
      <c r="AF296" s="86"/>
      <c r="AG296" s="86"/>
      <c r="AH296" s="44">
        <f t="shared" si="15"/>
        <v>0</v>
      </c>
      <c r="AI296" s="87"/>
      <c r="AJ296" s="87"/>
    </row>
    <row r="297" spans="1:36" x14ac:dyDescent="0.3">
      <c r="A297" s="3">
        <v>1579</v>
      </c>
      <c r="B297" t="s">
        <v>794</v>
      </c>
      <c r="E297" s="1">
        <v>2017</v>
      </c>
      <c r="G297" s="77" t="str">
        <f ca="1">IF(MasterTable7[[#This Row],[Year Completed]]&lt;=YEAR(TODAY()),"Existing TOD","Planned TOD")</f>
        <v>Existing TOD</v>
      </c>
      <c r="H297" t="s">
        <v>795</v>
      </c>
      <c r="I297" t="s">
        <v>796</v>
      </c>
      <c r="J297" t="str">
        <f t="shared" si="14"/>
        <v>CO</v>
      </c>
      <c r="K297">
        <v>39.881241000000003</v>
      </c>
      <c r="L297">
        <v>-104.942491</v>
      </c>
      <c r="M297" s="60" t="s">
        <v>732</v>
      </c>
      <c r="N297" t="s">
        <v>797</v>
      </c>
      <c r="O297" s="1">
        <v>254</v>
      </c>
      <c r="P297" t="s">
        <v>93</v>
      </c>
      <c r="Q297" s="60" t="s">
        <v>114</v>
      </c>
      <c r="V297">
        <v>280</v>
      </c>
      <c r="Z297" s="56">
        <f t="shared" si="16"/>
        <v>280</v>
      </c>
      <c r="AA297" s="1"/>
      <c r="AB297" s="1"/>
      <c r="AC297" s="1"/>
      <c r="AD297" s="60"/>
      <c r="AF297" s="86"/>
      <c r="AG297" s="86"/>
      <c r="AH297" s="44">
        <f t="shared" si="15"/>
        <v>0</v>
      </c>
      <c r="AI297" s="87"/>
      <c r="AJ297" s="87"/>
    </row>
    <row r="298" spans="1:36" x14ac:dyDescent="0.3">
      <c r="A298">
        <v>1658</v>
      </c>
      <c r="B298" t="s">
        <v>933</v>
      </c>
      <c r="E298" s="1">
        <v>2023</v>
      </c>
      <c r="G298" s="77" t="str">
        <f ca="1">IF(MasterTable7[[#This Row],[Year Completed]]&lt;=YEAR(TODAY()),"Existing TOD","Planned TOD")</f>
        <v>Existing TOD</v>
      </c>
      <c r="H298" t="s">
        <v>934</v>
      </c>
      <c r="I298" t="s">
        <v>796</v>
      </c>
      <c r="J298" t="str">
        <f t="shared" si="14"/>
        <v>CO</v>
      </c>
      <c r="K298">
        <v>39.883681000000003</v>
      </c>
      <c r="L298" s="69">
        <v>-104.93829700000001</v>
      </c>
      <c r="M298" s="60" t="s">
        <v>732</v>
      </c>
      <c r="N298" t="s">
        <v>797</v>
      </c>
      <c r="O298" s="1">
        <v>254</v>
      </c>
      <c r="P298" t="s">
        <v>93</v>
      </c>
      <c r="Q298" s="60" t="s">
        <v>100</v>
      </c>
      <c r="R298" s="3" t="s">
        <v>95</v>
      </c>
      <c r="T298">
        <v>142</v>
      </c>
      <c r="Z298" s="56">
        <f t="shared" si="16"/>
        <v>142</v>
      </c>
      <c r="AD298" s="60"/>
      <c r="AF298" s="86"/>
      <c r="AG298" s="86"/>
      <c r="AH298" s="97">
        <f t="shared" si="15"/>
        <v>0</v>
      </c>
      <c r="AI298" s="87"/>
      <c r="AJ298" s="87">
        <v>236</v>
      </c>
    </row>
    <row r="299" spans="1:36" x14ac:dyDescent="0.3">
      <c r="A299">
        <v>1723</v>
      </c>
      <c r="B299" s="76" t="s">
        <v>1082</v>
      </c>
      <c r="E299" s="1" t="s">
        <v>322</v>
      </c>
      <c r="G299" s="77" t="str">
        <f ca="1">IF(MasterTable7[[#This Row],[Year Completed]]&lt;=YEAR(TODAY()),"Existing TOD","Planned TOD")</f>
        <v>Planned TOD</v>
      </c>
      <c r="H299" t="s">
        <v>1083</v>
      </c>
      <c r="I299" t="s">
        <v>90</v>
      </c>
      <c r="J299" t="str">
        <f t="shared" si="14"/>
        <v>CO</v>
      </c>
      <c r="K299">
        <v>39.776692412628996</v>
      </c>
      <c r="L299">
        <v>-104.969688235606</v>
      </c>
      <c r="M299" s="60" t="s">
        <v>200</v>
      </c>
      <c r="N299" t="s">
        <v>201</v>
      </c>
      <c r="P299" t="s">
        <v>93</v>
      </c>
      <c r="Q299" s="60" t="s">
        <v>114</v>
      </c>
      <c r="R299" s="3" t="s">
        <v>95</v>
      </c>
      <c r="V299">
        <v>397</v>
      </c>
      <c r="Z299" s="65">
        <f t="shared" si="16"/>
        <v>397</v>
      </c>
      <c r="AD299" s="60"/>
      <c r="AH299" s="97">
        <f t="shared" si="15"/>
        <v>0</v>
      </c>
      <c r="AJ299" s="19">
        <v>392</v>
      </c>
    </row>
    <row r="300" spans="1:36" x14ac:dyDescent="0.3">
      <c r="A300" s="3">
        <v>1583</v>
      </c>
      <c r="B300" t="s">
        <v>802</v>
      </c>
      <c r="E300" s="1" t="s">
        <v>140</v>
      </c>
      <c r="G300" s="77" t="str">
        <f ca="1">IF(MasterTable7[[#This Row],[Year Completed]]&lt;=YEAR(TODAY()),"Existing TOD","Planned TOD")</f>
        <v>Planned TOD</v>
      </c>
      <c r="H300" t="s">
        <v>803</v>
      </c>
      <c r="I300" t="s">
        <v>90</v>
      </c>
      <c r="J300" t="str">
        <f t="shared" si="14"/>
        <v>CO</v>
      </c>
      <c r="K300">
        <v>39.626018999999999</v>
      </c>
      <c r="L300">
        <v>-104.90480700000001</v>
      </c>
      <c r="M300" s="60" t="s">
        <v>389</v>
      </c>
      <c r="N300" t="s">
        <v>405</v>
      </c>
      <c r="O300" s="1">
        <v>125</v>
      </c>
      <c r="P300" t="s">
        <v>108</v>
      </c>
      <c r="Q300" s="61" t="s">
        <v>109</v>
      </c>
      <c r="Z300" s="56">
        <f t="shared" si="16"/>
        <v>0</v>
      </c>
      <c r="AA300" s="1"/>
      <c r="AB300" s="1"/>
      <c r="AC300" s="1"/>
      <c r="AD300" s="60" t="s">
        <v>110</v>
      </c>
      <c r="AE300" s="22">
        <v>355419</v>
      </c>
      <c r="AF300" s="86"/>
      <c r="AG300" s="86"/>
      <c r="AH300" s="44">
        <f t="shared" si="15"/>
        <v>355419</v>
      </c>
      <c r="AI300" s="87">
        <v>236</v>
      </c>
      <c r="AJ300" s="87"/>
    </row>
    <row r="301" spans="1:36" x14ac:dyDescent="0.3">
      <c r="A301" s="3">
        <v>1584</v>
      </c>
      <c r="B301" s="76" t="s">
        <v>804</v>
      </c>
      <c r="E301" s="1" t="s">
        <v>140</v>
      </c>
      <c r="G301" s="77" t="str">
        <f ca="1">IF(MasterTable7[[#This Row],[Year Completed]]&lt;=YEAR(TODAY()),"Existing TOD","Planned TOD")</f>
        <v>Planned TOD</v>
      </c>
      <c r="H301" t="s">
        <v>805</v>
      </c>
      <c r="I301" t="s">
        <v>449</v>
      </c>
      <c r="J301" t="str">
        <f t="shared" si="14"/>
        <v>CO</v>
      </c>
      <c r="K301">
        <v>39.601187000000003</v>
      </c>
      <c r="L301">
        <v>-104.896092</v>
      </c>
      <c r="M301" s="60" t="s">
        <v>389</v>
      </c>
      <c r="N301" t="s">
        <v>390</v>
      </c>
      <c r="O301" s="1">
        <v>2</v>
      </c>
      <c r="P301" t="s">
        <v>108</v>
      </c>
      <c r="Q301" s="61" t="s">
        <v>109</v>
      </c>
      <c r="Z301" s="56">
        <f t="shared" si="16"/>
        <v>0</v>
      </c>
      <c r="AA301" s="1"/>
      <c r="AB301" s="1"/>
      <c r="AC301" s="1"/>
      <c r="AD301" s="60" t="s">
        <v>140</v>
      </c>
      <c r="AF301" s="86"/>
      <c r="AG301" s="86"/>
      <c r="AH301" s="44">
        <f t="shared" si="15"/>
        <v>0</v>
      </c>
      <c r="AI301" s="87"/>
      <c r="AJ301" s="87"/>
    </row>
    <row r="302" spans="1:36" x14ac:dyDescent="0.3">
      <c r="A302" s="3">
        <v>1586</v>
      </c>
      <c r="B302" s="76" t="s">
        <v>806</v>
      </c>
      <c r="E302" s="1">
        <v>2019</v>
      </c>
      <c r="G302" s="77" t="str">
        <f ca="1">IF(MasterTable7[[#This Row],[Year Completed]]&lt;=YEAR(TODAY()),"Existing TOD","Planned TOD")</f>
        <v>Existing TOD</v>
      </c>
      <c r="H302" s="76" t="s">
        <v>807</v>
      </c>
      <c r="I302" t="s">
        <v>796</v>
      </c>
      <c r="J302" t="str">
        <f t="shared" si="14"/>
        <v>CO</v>
      </c>
      <c r="K302">
        <v>39.884103000000003</v>
      </c>
      <c r="L302">
        <v>-104.93849899999999</v>
      </c>
      <c r="M302" s="60" t="s">
        <v>732</v>
      </c>
      <c r="N302" t="s">
        <v>797</v>
      </c>
      <c r="O302" s="1">
        <v>254</v>
      </c>
      <c r="P302" t="s">
        <v>93</v>
      </c>
      <c r="Q302" s="60" t="s">
        <v>523</v>
      </c>
      <c r="R302" s="3" t="s">
        <v>95</v>
      </c>
      <c r="T302">
        <v>64</v>
      </c>
      <c r="Z302" s="56">
        <f t="shared" si="16"/>
        <v>64</v>
      </c>
      <c r="AA302" s="1"/>
      <c r="AB302" s="1"/>
      <c r="AC302" s="1"/>
      <c r="AD302" s="60"/>
      <c r="AF302" s="86"/>
      <c r="AG302" s="86"/>
      <c r="AH302" s="44">
        <f t="shared" si="15"/>
        <v>0</v>
      </c>
      <c r="AI302" s="87"/>
      <c r="AJ302" s="87"/>
    </row>
    <row r="303" spans="1:36" x14ac:dyDescent="0.3">
      <c r="A303" s="3">
        <v>1587</v>
      </c>
      <c r="B303" s="76" t="s">
        <v>808</v>
      </c>
      <c r="D303" t="s">
        <v>139</v>
      </c>
      <c r="E303" s="1" t="s">
        <v>140</v>
      </c>
      <c r="G303" s="77" t="str">
        <f ca="1">IF(MasterTable7[[#This Row],[Year Completed]]&lt;=YEAR(TODAY()),"Existing TOD","Planned TOD")</f>
        <v>Planned TOD</v>
      </c>
      <c r="H303" t="s">
        <v>1084</v>
      </c>
      <c r="I303" t="s">
        <v>90</v>
      </c>
      <c r="J303" t="str">
        <f t="shared" si="14"/>
        <v>CO</v>
      </c>
      <c r="K303">
        <v>39.697090000000003</v>
      </c>
      <c r="L303" s="52">
        <v>-104.98849</v>
      </c>
      <c r="M303" s="60" t="s">
        <v>91</v>
      </c>
      <c r="N303" t="s">
        <v>131</v>
      </c>
      <c r="O303" s="1">
        <v>62</v>
      </c>
      <c r="P303" t="s">
        <v>120</v>
      </c>
      <c r="Q303" s="60" t="s">
        <v>114</v>
      </c>
      <c r="R303" s="3" t="s">
        <v>95</v>
      </c>
      <c r="V303">
        <v>290</v>
      </c>
      <c r="Z303" s="56">
        <f t="shared" si="16"/>
        <v>290</v>
      </c>
      <c r="AA303" s="1"/>
      <c r="AB303" s="1"/>
      <c r="AC303" s="1"/>
      <c r="AD303" s="60" t="s">
        <v>157</v>
      </c>
      <c r="AE303" s="22">
        <v>170000</v>
      </c>
      <c r="AF303" s="86">
        <v>46000</v>
      </c>
      <c r="AG303" s="86"/>
      <c r="AH303" s="44">
        <f t="shared" si="15"/>
        <v>216000</v>
      </c>
      <c r="AI303" s="87"/>
      <c r="AJ303" s="87"/>
    </row>
    <row r="304" spans="1:36" x14ac:dyDescent="0.3">
      <c r="A304" s="3">
        <v>1588</v>
      </c>
      <c r="B304" t="s">
        <v>809</v>
      </c>
      <c r="E304" s="1" t="s">
        <v>140</v>
      </c>
      <c r="G304" s="77" t="str">
        <f ca="1">IF(MasterTable7[[#This Row],[Year Completed]]&lt;=YEAR(TODAY()),"Existing TOD","Planned TOD")</f>
        <v>Planned TOD</v>
      </c>
      <c r="H304" t="s">
        <v>810</v>
      </c>
      <c r="I304" t="s">
        <v>90</v>
      </c>
      <c r="J304" t="str">
        <f t="shared" si="14"/>
        <v>CO</v>
      </c>
      <c r="K304">
        <v>39.702536000000002</v>
      </c>
      <c r="L304">
        <v>-104.992752</v>
      </c>
      <c r="M304" s="60" t="s">
        <v>91</v>
      </c>
      <c r="N304" t="s">
        <v>131</v>
      </c>
      <c r="O304" s="1">
        <v>62</v>
      </c>
      <c r="P304" t="s">
        <v>140</v>
      </c>
      <c r="Q304" s="54" t="s">
        <v>140</v>
      </c>
      <c r="Z304" s="56">
        <f t="shared" si="16"/>
        <v>0</v>
      </c>
      <c r="AA304" s="1"/>
      <c r="AB304" s="1"/>
      <c r="AC304" s="1"/>
      <c r="AD304" s="54" t="s">
        <v>140</v>
      </c>
      <c r="AF304" s="86"/>
      <c r="AG304" s="86"/>
      <c r="AH304" s="44">
        <f t="shared" si="15"/>
        <v>0</v>
      </c>
      <c r="AI304" s="87"/>
      <c r="AJ304" s="87"/>
    </row>
    <row r="305" spans="1:36" x14ac:dyDescent="0.3">
      <c r="A305" s="3">
        <v>1610</v>
      </c>
      <c r="B305" s="76" t="s">
        <v>848</v>
      </c>
      <c r="C305" s="76"/>
      <c r="D305" s="76"/>
      <c r="E305" s="1" t="s">
        <v>322</v>
      </c>
      <c r="G305" s="77" t="str">
        <f ca="1">IF(MasterTable7[[#This Row],[Year Completed]]&lt;=YEAR(TODAY()),"Existing TOD","Planned TOD")</f>
        <v>Planned TOD</v>
      </c>
      <c r="H305" t="s">
        <v>849</v>
      </c>
      <c r="I305" t="s">
        <v>90</v>
      </c>
      <c r="J305" t="str">
        <f t="shared" si="14"/>
        <v>CO</v>
      </c>
      <c r="K305">
        <v>39.766730000000003</v>
      </c>
      <c r="L305">
        <v>-104.97590099999999</v>
      </c>
      <c r="M305" s="53" t="s">
        <v>200</v>
      </c>
      <c r="N305" s="3" t="s">
        <v>201</v>
      </c>
      <c r="O305" s="1">
        <v>236</v>
      </c>
      <c r="P305" t="s">
        <v>108</v>
      </c>
      <c r="Q305" s="61" t="s">
        <v>109</v>
      </c>
      <c r="Z305" s="56">
        <f t="shared" si="16"/>
        <v>0</v>
      </c>
      <c r="AA305" s="1"/>
      <c r="AB305" s="1"/>
      <c r="AC305" s="1"/>
      <c r="AD305" s="54" t="s">
        <v>110</v>
      </c>
      <c r="AE305" s="22">
        <v>188000</v>
      </c>
      <c r="AF305" s="86">
        <v>12000</v>
      </c>
      <c r="AG305" s="86"/>
      <c r="AH305" s="44">
        <f t="shared" si="15"/>
        <v>200000</v>
      </c>
      <c r="AI305" s="87"/>
      <c r="AJ305" s="87"/>
    </row>
    <row r="306" spans="1:36" x14ac:dyDescent="0.3">
      <c r="A306" s="3">
        <v>1590</v>
      </c>
      <c r="B306" t="s">
        <v>813</v>
      </c>
      <c r="E306" s="1" t="s">
        <v>140</v>
      </c>
      <c r="G306" s="77" t="str">
        <f ca="1">IF(MasterTable7[[#This Row],[Year Completed]]&lt;=YEAR(TODAY()),"Existing TOD","Planned TOD")</f>
        <v>Planned TOD</v>
      </c>
      <c r="H306" t="s">
        <v>814</v>
      </c>
      <c r="I306" t="s">
        <v>90</v>
      </c>
      <c r="J306" t="str">
        <f t="shared" si="14"/>
        <v>CO</v>
      </c>
      <c r="K306">
        <v>39.753470999999998</v>
      </c>
      <c r="L306">
        <v>-104.989723</v>
      </c>
      <c r="M306" s="60" t="s">
        <v>563</v>
      </c>
      <c r="N306" t="s">
        <v>564</v>
      </c>
      <c r="O306" s="1">
        <v>73</v>
      </c>
      <c r="P306" t="s">
        <v>120</v>
      </c>
      <c r="Q306" s="60" t="s">
        <v>114</v>
      </c>
      <c r="R306" s="3" t="s">
        <v>95</v>
      </c>
      <c r="V306">
        <v>434</v>
      </c>
      <c r="Z306" s="56">
        <f t="shared" si="16"/>
        <v>434</v>
      </c>
      <c r="AA306" s="1"/>
      <c r="AB306" s="1"/>
      <c r="AC306" s="1"/>
      <c r="AD306" s="60" t="s">
        <v>815</v>
      </c>
      <c r="AF306" s="86"/>
      <c r="AG306" s="86"/>
      <c r="AH306" s="44">
        <f t="shared" si="15"/>
        <v>0</v>
      </c>
      <c r="AI306" s="87"/>
      <c r="AJ306" s="87"/>
    </row>
    <row r="307" spans="1:36" x14ac:dyDescent="0.3">
      <c r="A307" s="3">
        <v>1461</v>
      </c>
      <c r="B307" s="76" t="s">
        <v>1085</v>
      </c>
      <c r="C307" t="s">
        <v>615</v>
      </c>
      <c r="E307" s="79">
        <v>2023</v>
      </c>
      <c r="F307" s="79"/>
      <c r="G307" s="77" t="str">
        <f ca="1">IF(MasterTable7[[#This Row],[Year Completed]]&lt;=YEAR(TODAY()),"Existing TOD","Planned TOD")</f>
        <v>Existing TOD</v>
      </c>
      <c r="H307" s="76" t="s">
        <v>615</v>
      </c>
      <c r="I307" t="s">
        <v>90</v>
      </c>
      <c r="J307" t="str">
        <f t="shared" si="14"/>
        <v>CO</v>
      </c>
      <c r="K307">
        <v>39.751159999999999</v>
      </c>
      <c r="L307" s="52">
        <v>-104.98300999999999</v>
      </c>
      <c r="M307" s="60" t="s">
        <v>563</v>
      </c>
      <c r="N307" t="s">
        <v>597</v>
      </c>
      <c r="O307" s="1">
        <v>74</v>
      </c>
      <c r="P307" t="s">
        <v>93</v>
      </c>
      <c r="Q307" s="60" t="s">
        <v>114</v>
      </c>
      <c r="R307" s="55" t="s">
        <v>95</v>
      </c>
      <c r="S307" s="55"/>
      <c r="V307">
        <v>230</v>
      </c>
      <c r="W307">
        <v>0</v>
      </c>
      <c r="Z307" s="56">
        <f t="shared" si="16"/>
        <v>230</v>
      </c>
      <c r="AA307" s="1"/>
      <c r="AB307" s="1"/>
      <c r="AC307" s="1"/>
      <c r="AD307" s="60"/>
      <c r="AE307" s="84" t="s">
        <v>105</v>
      </c>
      <c r="AF307" s="85" t="s">
        <v>105</v>
      </c>
      <c r="AG307" s="85" t="s">
        <v>105</v>
      </c>
      <c r="AH307" s="44">
        <f t="shared" si="15"/>
        <v>0</v>
      </c>
      <c r="AI307" s="85" t="s">
        <v>105</v>
      </c>
      <c r="AJ307" s="81">
        <v>217</v>
      </c>
    </row>
    <row r="308" spans="1:36" x14ac:dyDescent="0.3">
      <c r="A308" s="3">
        <v>1592</v>
      </c>
      <c r="B308" t="s">
        <v>818</v>
      </c>
      <c r="E308" s="1" t="s">
        <v>140</v>
      </c>
      <c r="G308" s="77" t="str">
        <f ca="1">IF(MasterTable7[[#This Row],[Year Completed]]&lt;=YEAR(TODAY()),"Existing TOD","Planned TOD")</f>
        <v>Planned TOD</v>
      </c>
      <c r="H308" t="s">
        <v>819</v>
      </c>
      <c r="I308" t="s">
        <v>90</v>
      </c>
      <c r="J308" t="str">
        <f t="shared" si="14"/>
        <v>CO</v>
      </c>
      <c r="K308">
        <v>39.757694000000001</v>
      </c>
      <c r="L308">
        <v>-104.9738</v>
      </c>
      <c r="M308" s="60" t="s">
        <v>563</v>
      </c>
      <c r="N308" t="s">
        <v>632</v>
      </c>
      <c r="O308" s="1">
        <v>57</v>
      </c>
      <c r="P308" t="s">
        <v>93</v>
      </c>
      <c r="Q308" s="60" t="s">
        <v>100</v>
      </c>
      <c r="R308" s="3" t="s">
        <v>95</v>
      </c>
      <c r="T308">
        <v>36</v>
      </c>
      <c r="Z308" s="56">
        <f t="shared" si="16"/>
        <v>36</v>
      </c>
      <c r="AA308" s="1"/>
      <c r="AB308" s="1"/>
      <c r="AC308" s="1"/>
      <c r="AD308" s="60"/>
      <c r="AF308" s="86"/>
      <c r="AG308" s="86"/>
      <c r="AH308" s="44">
        <f t="shared" si="15"/>
        <v>0</v>
      </c>
      <c r="AI308" s="87"/>
      <c r="AJ308" s="87"/>
    </row>
    <row r="309" spans="1:36" x14ac:dyDescent="0.3">
      <c r="A309" s="3">
        <v>1593</v>
      </c>
      <c r="B309" t="s">
        <v>820</v>
      </c>
      <c r="E309" s="1" t="s">
        <v>140</v>
      </c>
      <c r="G309" s="77" t="str">
        <f ca="1">IF(MasterTable7[[#This Row],[Year Completed]]&lt;=YEAR(TODAY()),"Existing TOD","Planned TOD")</f>
        <v>Planned TOD</v>
      </c>
      <c r="H309" t="s">
        <v>821</v>
      </c>
      <c r="I309" t="s">
        <v>90</v>
      </c>
      <c r="J309" t="str">
        <f t="shared" si="14"/>
        <v>CO</v>
      </c>
      <c r="K309">
        <v>39.737226</v>
      </c>
      <c r="L309">
        <v>-105.052902</v>
      </c>
      <c r="M309" s="60" t="s">
        <v>643</v>
      </c>
      <c r="N309" t="s">
        <v>698</v>
      </c>
      <c r="O309" s="1">
        <v>178</v>
      </c>
      <c r="P309" t="s">
        <v>93</v>
      </c>
      <c r="Q309" s="60" t="s">
        <v>114</v>
      </c>
      <c r="R309" s="3" t="s">
        <v>132</v>
      </c>
      <c r="W309">
        <v>10</v>
      </c>
      <c r="Z309" s="56">
        <f t="shared" si="16"/>
        <v>10</v>
      </c>
      <c r="AA309" s="1"/>
      <c r="AB309" s="1"/>
      <c r="AC309" s="1"/>
      <c r="AD309" s="60"/>
      <c r="AF309" s="86"/>
      <c r="AG309" s="86"/>
      <c r="AH309" s="44">
        <f t="shared" si="15"/>
        <v>0</v>
      </c>
      <c r="AI309" s="87"/>
      <c r="AJ309" s="87"/>
    </row>
    <row r="310" spans="1:36" x14ac:dyDescent="0.3">
      <c r="A310" s="3">
        <v>1594</v>
      </c>
      <c r="B310" t="s">
        <v>822</v>
      </c>
      <c r="E310" s="1">
        <v>2022</v>
      </c>
      <c r="G310" s="77" t="str">
        <f ca="1">IF(MasterTable7[[#This Row],[Year Completed]]&lt;=YEAR(TODAY()),"Existing TOD","Planned TOD")</f>
        <v>Existing TOD</v>
      </c>
      <c r="H310" t="s">
        <v>823</v>
      </c>
      <c r="I310" t="s">
        <v>656</v>
      </c>
      <c r="J310" t="str">
        <f t="shared" si="14"/>
        <v>CO</v>
      </c>
      <c r="K310">
        <v>39.736930000000001</v>
      </c>
      <c r="L310">
        <v>-105.05527499999999</v>
      </c>
      <c r="M310" s="60" t="s">
        <v>643</v>
      </c>
      <c r="N310" t="s">
        <v>698</v>
      </c>
      <c r="O310" s="1">
        <v>178</v>
      </c>
      <c r="P310" t="s">
        <v>93</v>
      </c>
      <c r="Q310" s="60" t="s">
        <v>114</v>
      </c>
      <c r="R310" s="3" t="s">
        <v>132</v>
      </c>
      <c r="S310" s="55" t="s">
        <v>133</v>
      </c>
      <c r="W310">
        <v>22</v>
      </c>
      <c r="Z310" s="56">
        <f t="shared" si="16"/>
        <v>22</v>
      </c>
      <c r="AA310" s="1"/>
      <c r="AB310" s="1"/>
      <c r="AC310" s="1"/>
      <c r="AD310" s="60"/>
      <c r="AF310" s="86"/>
      <c r="AG310" s="86"/>
      <c r="AH310" s="44">
        <f t="shared" si="15"/>
        <v>0</v>
      </c>
      <c r="AI310" s="87"/>
      <c r="AJ310" s="87"/>
    </row>
    <row r="311" spans="1:36" x14ac:dyDescent="0.3">
      <c r="A311" s="3">
        <v>1595</v>
      </c>
      <c r="B311" t="s">
        <v>824</v>
      </c>
      <c r="E311" s="1" t="s">
        <v>140</v>
      </c>
      <c r="G311" s="77" t="str">
        <f ca="1">IF(MasterTable7[[#This Row],[Year Completed]]&lt;=YEAR(TODAY()),"Existing TOD","Planned TOD")</f>
        <v>Planned TOD</v>
      </c>
      <c r="H311" t="s">
        <v>825</v>
      </c>
      <c r="I311" t="s">
        <v>796</v>
      </c>
      <c r="J311" t="str">
        <f t="shared" si="14"/>
        <v>CO</v>
      </c>
      <c r="K311">
        <v>39.924416999999998</v>
      </c>
      <c r="L311">
        <v>-104.966787</v>
      </c>
      <c r="M311" s="60" t="s">
        <v>732</v>
      </c>
      <c r="N311" t="s">
        <v>826</v>
      </c>
      <c r="O311" s="1">
        <v>256</v>
      </c>
      <c r="P311" t="s">
        <v>93</v>
      </c>
      <c r="Q311" s="60" t="s">
        <v>114</v>
      </c>
      <c r="R311" s="3" t="s">
        <v>132</v>
      </c>
      <c r="S311" s="55" t="s">
        <v>133</v>
      </c>
      <c r="W311">
        <v>143</v>
      </c>
      <c r="Z311" s="56">
        <f t="shared" si="16"/>
        <v>143</v>
      </c>
      <c r="AA311" s="1"/>
      <c r="AB311" s="1"/>
      <c r="AC311" s="1"/>
      <c r="AD311" s="60"/>
      <c r="AF311" s="86"/>
      <c r="AG311" s="86"/>
      <c r="AH311" s="44">
        <f t="shared" si="15"/>
        <v>0</v>
      </c>
      <c r="AI311" s="87"/>
      <c r="AJ311" s="87"/>
    </row>
    <row r="312" spans="1:36" x14ac:dyDescent="0.3">
      <c r="A312" s="3">
        <v>1596</v>
      </c>
      <c r="B312" s="76" t="s">
        <v>827</v>
      </c>
      <c r="E312" s="1">
        <v>2021</v>
      </c>
      <c r="G312" s="77" t="str">
        <f ca="1">IF(MasterTable7[[#This Row],[Year Completed]]&lt;=YEAR(TODAY()),"Existing TOD","Planned TOD")</f>
        <v>Existing TOD</v>
      </c>
      <c r="H312" t="s">
        <v>828</v>
      </c>
      <c r="I312" t="s">
        <v>252</v>
      </c>
      <c r="J312" t="str">
        <f t="shared" si="14"/>
        <v>CO</v>
      </c>
      <c r="K312">
        <v>40.022888000000002</v>
      </c>
      <c r="L312">
        <v>-105.253079</v>
      </c>
      <c r="M312" s="60" t="s">
        <v>253</v>
      </c>
      <c r="N312" t="s">
        <v>254</v>
      </c>
      <c r="O312" s="1">
        <v>213</v>
      </c>
      <c r="P312" t="s">
        <v>120</v>
      </c>
      <c r="Q312" s="60" t="s">
        <v>114</v>
      </c>
      <c r="R312" s="3" t="s">
        <v>95</v>
      </c>
      <c r="V312">
        <v>242</v>
      </c>
      <c r="Z312" s="56">
        <f t="shared" si="16"/>
        <v>242</v>
      </c>
      <c r="AA312" s="1"/>
      <c r="AB312" s="1"/>
      <c r="AC312" s="1"/>
      <c r="AD312" s="60" t="s">
        <v>157</v>
      </c>
      <c r="AE312" s="22">
        <v>120000</v>
      </c>
      <c r="AF312" s="86">
        <v>24500</v>
      </c>
      <c r="AG312" s="86"/>
      <c r="AH312" s="44">
        <f t="shared" si="15"/>
        <v>144500</v>
      </c>
      <c r="AI312" s="87"/>
      <c r="AJ312" s="87"/>
    </row>
    <row r="313" spans="1:36" x14ac:dyDescent="0.3">
      <c r="A313" s="3">
        <v>1598</v>
      </c>
      <c r="B313" t="s">
        <v>829</v>
      </c>
      <c r="E313" s="1" t="s">
        <v>140</v>
      </c>
      <c r="G313" s="77" t="str">
        <f ca="1">IF(MasterTable7[[#This Row],[Year Completed]]&lt;=YEAR(TODAY()),"Existing TOD","Planned TOD")</f>
        <v>Planned TOD</v>
      </c>
      <c r="H313" t="s">
        <v>830</v>
      </c>
      <c r="I313" t="s">
        <v>388</v>
      </c>
      <c r="J313" t="str">
        <f t="shared" si="14"/>
        <v>CO</v>
      </c>
      <c r="K313">
        <v>39.599218</v>
      </c>
      <c r="L313">
        <v>-104.894119</v>
      </c>
      <c r="M313" s="60" t="s">
        <v>389</v>
      </c>
      <c r="N313" t="s">
        <v>390</v>
      </c>
      <c r="O313" s="1">
        <v>2</v>
      </c>
      <c r="P313" t="s">
        <v>108</v>
      </c>
      <c r="Q313" s="61" t="s">
        <v>109</v>
      </c>
      <c r="Z313" s="56">
        <f t="shared" si="16"/>
        <v>0</v>
      </c>
      <c r="AA313" s="1"/>
      <c r="AB313" s="1"/>
      <c r="AC313" s="1"/>
      <c r="AD313" s="60" t="s">
        <v>110</v>
      </c>
      <c r="AF313" s="86"/>
      <c r="AG313" s="86"/>
      <c r="AH313" s="44">
        <f t="shared" si="15"/>
        <v>0</v>
      </c>
      <c r="AI313" s="87"/>
      <c r="AJ313" s="87"/>
    </row>
    <row r="314" spans="1:36" x14ac:dyDescent="0.3">
      <c r="A314" s="3">
        <v>1599</v>
      </c>
      <c r="B314" t="s">
        <v>831</v>
      </c>
      <c r="E314" s="1" t="s">
        <v>140</v>
      </c>
      <c r="G314" s="77" t="str">
        <f ca="1">IF(MasterTable7[[#This Row],[Year Completed]]&lt;=YEAR(TODAY()),"Existing TOD","Planned TOD")</f>
        <v>Planned TOD</v>
      </c>
      <c r="H314" t="s">
        <v>830</v>
      </c>
      <c r="I314" t="s">
        <v>388</v>
      </c>
      <c r="J314" t="str">
        <f t="shared" si="14"/>
        <v>CO</v>
      </c>
      <c r="K314">
        <v>39.601526</v>
      </c>
      <c r="L314">
        <v>-104.893142</v>
      </c>
      <c r="M314" s="60" t="s">
        <v>389</v>
      </c>
      <c r="N314" t="s">
        <v>390</v>
      </c>
      <c r="O314" s="1">
        <v>2</v>
      </c>
      <c r="P314" t="s">
        <v>108</v>
      </c>
      <c r="Q314" s="61" t="s">
        <v>109</v>
      </c>
      <c r="Z314" s="56">
        <f t="shared" si="16"/>
        <v>0</v>
      </c>
      <c r="AA314" s="1"/>
      <c r="AB314" s="1"/>
      <c r="AC314" s="1"/>
      <c r="AD314" s="60" t="s">
        <v>110</v>
      </c>
      <c r="AF314" s="86"/>
      <c r="AG314" s="86"/>
      <c r="AH314" s="44">
        <f t="shared" si="15"/>
        <v>0</v>
      </c>
      <c r="AI314" s="87"/>
      <c r="AJ314" s="87"/>
    </row>
    <row r="315" spans="1:36" x14ac:dyDescent="0.3">
      <c r="A315" s="3">
        <v>1600</v>
      </c>
      <c r="B315" s="76" t="s">
        <v>832</v>
      </c>
      <c r="C315" s="76" t="s">
        <v>833</v>
      </c>
      <c r="E315" s="1">
        <v>2022</v>
      </c>
      <c r="G315" s="77" t="str">
        <f ca="1">IF(MasterTable7[[#This Row],[Year Completed]]&lt;=YEAR(TODAY()),"Existing TOD","Planned TOD")</f>
        <v>Existing TOD</v>
      </c>
      <c r="H315" t="s">
        <v>834</v>
      </c>
      <c r="I315" t="s">
        <v>468</v>
      </c>
      <c r="J315" t="str">
        <f t="shared" si="14"/>
        <v>CO</v>
      </c>
      <c r="K315">
        <v>39.532756999999997</v>
      </c>
      <c r="L315">
        <v>-104.871793</v>
      </c>
      <c r="M315" s="60" t="s">
        <v>389</v>
      </c>
      <c r="N315" t="s">
        <v>504</v>
      </c>
      <c r="O315" s="1">
        <v>248</v>
      </c>
      <c r="P315" t="s">
        <v>120</v>
      </c>
      <c r="Q315" s="60" t="s">
        <v>114</v>
      </c>
      <c r="R315" s="3" t="s">
        <v>95</v>
      </c>
      <c r="V315">
        <v>240</v>
      </c>
      <c r="Z315" s="56">
        <f t="shared" si="16"/>
        <v>240</v>
      </c>
      <c r="AA315" s="1"/>
      <c r="AB315" s="1"/>
      <c r="AC315" s="1"/>
      <c r="AD315" s="54" t="s">
        <v>121</v>
      </c>
      <c r="AF315" s="86">
        <v>1500</v>
      </c>
      <c r="AG315" s="86"/>
      <c r="AH315" s="44">
        <f t="shared" si="15"/>
        <v>1500</v>
      </c>
      <c r="AI315" s="87"/>
      <c r="AJ315" s="87"/>
    </row>
    <row r="316" spans="1:36" x14ac:dyDescent="0.3">
      <c r="A316" s="3">
        <v>1601</v>
      </c>
      <c r="B316" s="76" t="s">
        <v>835</v>
      </c>
      <c r="E316" s="1">
        <v>2021</v>
      </c>
      <c r="G316" s="77" t="str">
        <f ca="1">IF(MasterTable7[[#This Row],[Year Completed]]&lt;=YEAR(TODAY()),"Existing TOD","Planned TOD")</f>
        <v>Existing TOD</v>
      </c>
      <c r="H316" t="s">
        <v>836</v>
      </c>
      <c r="I316" t="s">
        <v>468</v>
      </c>
      <c r="J316" t="str">
        <f t="shared" si="14"/>
        <v>CO</v>
      </c>
      <c r="K316">
        <v>39.532429999999998</v>
      </c>
      <c r="L316">
        <v>-104.869668</v>
      </c>
      <c r="M316" s="60" t="s">
        <v>389</v>
      </c>
      <c r="N316" t="s">
        <v>504</v>
      </c>
      <c r="O316" s="1">
        <v>248</v>
      </c>
      <c r="P316" t="s">
        <v>108</v>
      </c>
      <c r="Q316" s="61" t="s">
        <v>109</v>
      </c>
      <c r="Z316" s="56">
        <f t="shared" si="16"/>
        <v>0</v>
      </c>
      <c r="AA316" s="1"/>
      <c r="AB316" s="1"/>
      <c r="AC316" s="1"/>
      <c r="AD316" s="54" t="s">
        <v>110</v>
      </c>
      <c r="AE316" s="22">
        <v>260000</v>
      </c>
      <c r="AF316" s="86"/>
      <c r="AG316" s="86"/>
      <c r="AH316" s="44">
        <f t="shared" si="15"/>
        <v>260000</v>
      </c>
      <c r="AI316" s="87"/>
      <c r="AJ316" s="87"/>
    </row>
    <row r="317" spans="1:36" x14ac:dyDescent="0.3">
      <c r="A317" s="3">
        <v>1602</v>
      </c>
      <c r="B317" s="76" t="s">
        <v>837</v>
      </c>
      <c r="E317" s="1">
        <v>2022</v>
      </c>
      <c r="G317" s="77" t="str">
        <f ca="1">IF(MasterTable7[[#This Row],[Year Completed]]&lt;=YEAR(TODAY()),"Existing TOD","Planned TOD")</f>
        <v>Existing TOD</v>
      </c>
      <c r="H317" t="s">
        <v>838</v>
      </c>
      <c r="I317" t="s">
        <v>468</v>
      </c>
      <c r="J317" t="str">
        <f t="shared" si="14"/>
        <v>CO</v>
      </c>
      <c r="K317">
        <v>39.533580000000001</v>
      </c>
      <c r="L317">
        <v>-104.87061300000001</v>
      </c>
      <c r="M317" s="60" t="s">
        <v>389</v>
      </c>
      <c r="N317" t="s">
        <v>504</v>
      </c>
      <c r="O317" s="1">
        <v>248</v>
      </c>
      <c r="P317" t="s">
        <v>108</v>
      </c>
      <c r="Q317" s="61" t="s">
        <v>109</v>
      </c>
      <c r="Z317" s="56">
        <f t="shared" si="16"/>
        <v>0</v>
      </c>
      <c r="AA317" s="1"/>
      <c r="AB317" s="1"/>
      <c r="AC317" s="1"/>
      <c r="AD317" s="54" t="s">
        <v>110</v>
      </c>
      <c r="AE317" s="22">
        <v>131000</v>
      </c>
      <c r="AF317" s="86"/>
      <c r="AG317" s="86"/>
      <c r="AH317" s="44">
        <f t="shared" si="15"/>
        <v>131000</v>
      </c>
      <c r="AI317" s="87"/>
      <c r="AJ317" s="87"/>
    </row>
    <row r="318" spans="1:36" x14ac:dyDescent="0.3">
      <c r="A318" s="3">
        <v>1603</v>
      </c>
      <c r="B318" t="s">
        <v>839</v>
      </c>
      <c r="E318" s="1" t="s">
        <v>140</v>
      </c>
      <c r="G318" s="77" t="str">
        <f ca="1">IF(MasterTable7[[#This Row],[Year Completed]]&lt;=YEAR(TODAY()),"Existing TOD","Planned TOD")</f>
        <v>Planned TOD</v>
      </c>
      <c r="H318" s="76" t="s">
        <v>730</v>
      </c>
      <c r="I318" t="s">
        <v>731</v>
      </c>
      <c r="J318" t="str">
        <f t="shared" si="14"/>
        <v>CO</v>
      </c>
      <c r="K318">
        <v>39.825986</v>
      </c>
      <c r="L318">
        <v>-104.939149</v>
      </c>
      <c r="M318" s="60" t="s">
        <v>732</v>
      </c>
      <c r="N318" t="s">
        <v>1079</v>
      </c>
      <c r="O318" s="1">
        <v>252</v>
      </c>
      <c r="P318" t="s">
        <v>93</v>
      </c>
      <c r="Q318" s="60" t="s">
        <v>100</v>
      </c>
      <c r="R318" s="3" t="s">
        <v>95</v>
      </c>
      <c r="T318" s="1">
        <v>60</v>
      </c>
      <c r="Z318" s="56">
        <f t="shared" si="16"/>
        <v>60</v>
      </c>
      <c r="AA318" s="1"/>
      <c r="AB318" s="1"/>
      <c r="AC318" s="1"/>
      <c r="AD318" s="60"/>
      <c r="AF318" s="86"/>
      <c r="AG318" s="86"/>
      <c r="AH318" s="44">
        <f t="shared" si="15"/>
        <v>0</v>
      </c>
      <c r="AI318" s="87"/>
      <c r="AJ318" s="87">
        <v>40</v>
      </c>
    </row>
    <row r="319" spans="1:36" x14ac:dyDescent="0.3">
      <c r="A319" s="3">
        <v>1604</v>
      </c>
      <c r="B319" t="s">
        <v>840</v>
      </c>
      <c r="E319" s="1">
        <v>2017</v>
      </c>
      <c r="G319" s="77" t="str">
        <f ca="1">IF(MasterTable7[[#This Row],[Year Completed]]&lt;=YEAR(TODAY()),"Existing TOD","Planned TOD")</f>
        <v>Existing TOD</v>
      </c>
      <c r="H319" t="s">
        <v>841</v>
      </c>
      <c r="I319" t="s">
        <v>388</v>
      </c>
      <c r="J319" t="str">
        <f t="shared" si="14"/>
        <v>CO</v>
      </c>
      <c r="K319">
        <v>39.600811</v>
      </c>
      <c r="L319">
        <v>-104.88427299999999</v>
      </c>
      <c r="M319" s="60" t="s">
        <v>389</v>
      </c>
      <c r="N319" t="s">
        <v>390</v>
      </c>
      <c r="O319" s="1">
        <v>2</v>
      </c>
      <c r="P319" t="s">
        <v>93</v>
      </c>
      <c r="Q319" s="60" t="s">
        <v>114</v>
      </c>
      <c r="R319" s="3" t="s">
        <v>132</v>
      </c>
      <c r="S319" s="55" t="s">
        <v>133</v>
      </c>
      <c r="W319">
        <v>58</v>
      </c>
      <c r="Z319" s="56">
        <f t="shared" si="16"/>
        <v>58</v>
      </c>
      <c r="AA319" s="1"/>
      <c r="AB319" s="1"/>
      <c r="AC319" s="1"/>
      <c r="AD319" s="60"/>
      <c r="AF319" s="86"/>
      <c r="AG319" s="86"/>
      <c r="AH319" s="44">
        <f t="shared" si="15"/>
        <v>0</v>
      </c>
      <c r="AI319" s="87"/>
      <c r="AJ319" s="87"/>
    </row>
    <row r="320" spans="1:36" x14ac:dyDescent="0.3">
      <c r="A320" s="3">
        <v>1605</v>
      </c>
      <c r="B320" t="s">
        <v>842</v>
      </c>
      <c r="E320" s="1" t="s">
        <v>140</v>
      </c>
      <c r="G320" s="77" t="str">
        <f ca="1">IF(MasterTable7[[#This Row],[Year Completed]]&lt;=YEAR(TODAY()),"Existing TOD","Planned TOD")</f>
        <v>Planned TOD</v>
      </c>
      <c r="H320" t="s">
        <v>843</v>
      </c>
      <c r="I320" t="s">
        <v>291</v>
      </c>
      <c r="J320" s="7" t="str">
        <f t="shared" si="14"/>
        <v>CO</v>
      </c>
      <c r="K320">
        <v>39.823027000000003</v>
      </c>
      <c r="L320">
        <v>-105.02795999999999</v>
      </c>
      <c r="M320" s="60" t="s">
        <v>208</v>
      </c>
      <c r="N320" t="s">
        <v>291</v>
      </c>
      <c r="O320" s="1">
        <v>228</v>
      </c>
      <c r="P320" t="s">
        <v>120</v>
      </c>
      <c r="Q320" s="60" t="s">
        <v>114</v>
      </c>
      <c r="R320" s="3" t="s">
        <v>95</v>
      </c>
      <c r="V320">
        <v>147</v>
      </c>
      <c r="Z320" s="56">
        <f t="shared" si="16"/>
        <v>147</v>
      </c>
      <c r="AA320" s="1"/>
      <c r="AB320" s="1"/>
      <c r="AC320" s="1"/>
      <c r="AD320" s="60" t="s">
        <v>121</v>
      </c>
      <c r="AF320" s="86"/>
      <c r="AG320" s="86"/>
      <c r="AH320" s="44">
        <f t="shared" si="15"/>
        <v>0</v>
      </c>
      <c r="AI320" s="87"/>
      <c r="AJ320" s="87"/>
    </row>
    <row r="321" spans="1:36" x14ac:dyDescent="0.3">
      <c r="A321" s="3">
        <v>1606</v>
      </c>
      <c r="B321" t="s">
        <v>844</v>
      </c>
      <c r="E321" s="1" t="s">
        <v>140</v>
      </c>
      <c r="G321" s="77" t="str">
        <f ca="1">IF(MasterTable7[[#This Row],[Year Completed]]&lt;=YEAR(TODAY()),"Existing TOD","Planned TOD")</f>
        <v>Planned TOD</v>
      </c>
      <c r="H321" t="s">
        <v>768</v>
      </c>
      <c r="I321" t="s">
        <v>90</v>
      </c>
      <c r="J321" t="str">
        <f t="shared" si="14"/>
        <v>CO</v>
      </c>
      <c r="K321">
        <v>39.784441000000001</v>
      </c>
      <c r="L321">
        <v>-104.96295499999999</v>
      </c>
      <c r="M321" s="60" t="s">
        <v>732</v>
      </c>
      <c r="N321" t="s">
        <v>769</v>
      </c>
      <c r="O321" s="1">
        <v>251</v>
      </c>
      <c r="P321" t="s">
        <v>120</v>
      </c>
      <c r="Q321" s="60" t="s">
        <v>100</v>
      </c>
      <c r="Z321" s="56">
        <f t="shared" si="16"/>
        <v>0</v>
      </c>
      <c r="AA321" s="1"/>
      <c r="AB321" s="1"/>
      <c r="AC321" s="1"/>
      <c r="AD321" s="60"/>
      <c r="AF321" s="86"/>
      <c r="AG321" s="86"/>
      <c r="AH321" s="44">
        <f t="shared" si="15"/>
        <v>0</v>
      </c>
      <c r="AI321" s="87"/>
      <c r="AJ321" s="87"/>
    </row>
    <row r="322" spans="1:36" x14ac:dyDescent="0.3">
      <c r="A322" s="3">
        <v>1591</v>
      </c>
      <c r="B322" t="s">
        <v>816</v>
      </c>
      <c r="C322" t="s">
        <v>817</v>
      </c>
      <c r="E322" s="1">
        <v>2023</v>
      </c>
      <c r="G322" s="77" t="str">
        <f ca="1">IF(MasterTable7[[#This Row],[Year Completed]]&lt;=YEAR(TODAY()),"Existing TOD","Planned TOD")</f>
        <v>Existing TOD</v>
      </c>
      <c r="H322" t="s">
        <v>1086</v>
      </c>
      <c r="I322" t="s">
        <v>90</v>
      </c>
      <c r="J322" t="str">
        <f t="shared" ref="J322:J385" si="17">"CO"</f>
        <v>CO</v>
      </c>
      <c r="K322">
        <v>39.752574000000003</v>
      </c>
      <c r="L322">
        <v>-104.98908299999999</v>
      </c>
      <c r="M322" s="60" t="s">
        <v>563</v>
      </c>
      <c r="N322" t="s">
        <v>564</v>
      </c>
      <c r="O322" s="1">
        <v>73</v>
      </c>
      <c r="P322" t="s">
        <v>120</v>
      </c>
      <c r="Q322" s="60" t="s">
        <v>114</v>
      </c>
      <c r="R322" s="3" t="s">
        <v>95</v>
      </c>
      <c r="V322">
        <v>351</v>
      </c>
      <c r="Z322" s="56">
        <f t="shared" si="16"/>
        <v>351</v>
      </c>
      <c r="AA322" s="1"/>
      <c r="AB322" s="1"/>
      <c r="AC322" s="1"/>
      <c r="AD322" s="60" t="s">
        <v>157</v>
      </c>
      <c r="AE322" s="22">
        <v>21898</v>
      </c>
      <c r="AF322" s="86">
        <v>6181</v>
      </c>
      <c r="AG322" s="86"/>
      <c r="AH322" s="44">
        <f t="shared" si="15"/>
        <v>28079</v>
      </c>
      <c r="AI322" s="87"/>
      <c r="AJ322" s="87">
        <v>74</v>
      </c>
    </row>
    <row r="323" spans="1:36" x14ac:dyDescent="0.3">
      <c r="A323" s="3">
        <v>1617</v>
      </c>
      <c r="B323" s="76" t="s">
        <v>1087</v>
      </c>
      <c r="C323" t="s">
        <v>862</v>
      </c>
      <c r="E323" s="1" t="s">
        <v>322</v>
      </c>
      <c r="G323" s="77" t="str">
        <f ca="1">IF(MasterTable7[[#This Row],[Year Completed]]&lt;=YEAR(TODAY()),"Existing TOD","Planned TOD")</f>
        <v>Planned TOD</v>
      </c>
      <c r="H323" t="s">
        <v>863</v>
      </c>
      <c r="I323" t="s">
        <v>90</v>
      </c>
      <c r="J323" t="str">
        <f t="shared" si="17"/>
        <v>CO</v>
      </c>
      <c r="K323">
        <v>39.770549000000003</v>
      </c>
      <c r="L323" s="69">
        <v>-104.97729</v>
      </c>
      <c r="M323" s="53" t="s">
        <v>200</v>
      </c>
      <c r="N323" s="3" t="s">
        <v>201</v>
      </c>
      <c r="O323" s="1">
        <v>236</v>
      </c>
      <c r="P323" t="s">
        <v>93</v>
      </c>
      <c r="Q323" s="60" t="s">
        <v>94</v>
      </c>
      <c r="R323" s="3" t="s">
        <v>95</v>
      </c>
      <c r="T323">
        <v>17</v>
      </c>
      <c r="V323">
        <v>158</v>
      </c>
      <c r="Z323" s="56">
        <f t="shared" si="16"/>
        <v>175</v>
      </c>
      <c r="AA323" s="1"/>
      <c r="AB323" s="1"/>
      <c r="AC323" s="1"/>
      <c r="AD323" s="60" t="s">
        <v>121</v>
      </c>
      <c r="AF323" s="86"/>
      <c r="AG323" s="86"/>
      <c r="AH323" s="44">
        <f t="shared" si="15"/>
        <v>0</v>
      </c>
      <c r="AI323" s="87"/>
      <c r="AJ323" s="87"/>
    </row>
    <row r="324" spans="1:36" x14ac:dyDescent="0.3">
      <c r="A324" s="3">
        <v>1630</v>
      </c>
      <c r="B324" t="s">
        <v>880</v>
      </c>
      <c r="E324" s="1" t="s">
        <v>322</v>
      </c>
      <c r="G324" s="77" t="str">
        <f ca="1">IF(MasterTable7[[#This Row],[Year Completed]]&lt;=YEAR(TODAY()),"Existing TOD","Planned TOD")</f>
        <v>Planned TOD</v>
      </c>
      <c r="H324" t="s">
        <v>1088</v>
      </c>
      <c r="I324" t="s">
        <v>90</v>
      </c>
      <c r="J324" t="str">
        <f t="shared" si="17"/>
        <v>CO</v>
      </c>
      <c r="K324">
        <v>39.768585999999999</v>
      </c>
      <c r="L324" s="69">
        <v>-104.973001</v>
      </c>
      <c r="M324" s="53" t="s">
        <v>200</v>
      </c>
      <c r="N324" s="3" t="s">
        <v>881</v>
      </c>
      <c r="O324" s="1">
        <v>236</v>
      </c>
      <c r="P324" t="s">
        <v>120</v>
      </c>
      <c r="Q324" s="60" t="s">
        <v>114</v>
      </c>
      <c r="R324" s="3" t="s">
        <v>95</v>
      </c>
      <c r="V324">
        <v>196</v>
      </c>
      <c r="Z324" s="56">
        <f t="shared" si="16"/>
        <v>196</v>
      </c>
      <c r="AD324" s="54" t="s">
        <v>121</v>
      </c>
      <c r="AF324" s="86">
        <v>6000</v>
      </c>
      <c r="AG324" s="86"/>
      <c r="AH324" s="44">
        <f t="shared" si="15"/>
        <v>6000</v>
      </c>
      <c r="AI324" s="87"/>
      <c r="AJ324" s="87">
        <v>152</v>
      </c>
    </row>
    <row r="325" spans="1:36" x14ac:dyDescent="0.3">
      <c r="A325" s="3">
        <v>1611</v>
      </c>
      <c r="B325" t="s">
        <v>850</v>
      </c>
      <c r="E325" s="1" t="s">
        <v>1089</v>
      </c>
      <c r="G325" s="77" t="str">
        <f ca="1">IF(MasterTable7[[#This Row],[Year Completed]]&lt;=YEAR(TODAY()),"Existing TOD","Planned TOD")</f>
        <v>Planned TOD</v>
      </c>
      <c r="H325" t="s">
        <v>1090</v>
      </c>
      <c r="I325" t="s">
        <v>90</v>
      </c>
      <c r="J325" t="str">
        <f t="shared" si="17"/>
        <v>CO</v>
      </c>
      <c r="K325">
        <v>39.737102999999998</v>
      </c>
      <c r="L325">
        <v>-105.02101399999999</v>
      </c>
      <c r="M325" s="60" t="s">
        <v>643</v>
      </c>
      <c r="N325" t="s">
        <v>644</v>
      </c>
      <c r="O325" s="1">
        <v>175</v>
      </c>
      <c r="P325" t="s">
        <v>93</v>
      </c>
      <c r="Q325" s="60" t="s">
        <v>114</v>
      </c>
      <c r="R325" s="3" t="s">
        <v>95</v>
      </c>
      <c r="V325">
        <v>216</v>
      </c>
      <c r="Z325" s="56">
        <f t="shared" si="16"/>
        <v>216</v>
      </c>
      <c r="AA325" s="1"/>
      <c r="AB325" s="1"/>
      <c r="AC325" s="1"/>
      <c r="AD325" s="60"/>
      <c r="AF325" s="86"/>
      <c r="AG325" s="86"/>
      <c r="AH325" s="44">
        <f t="shared" si="15"/>
        <v>0</v>
      </c>
      <c r="AI325" s="87"/>
      <c r="AJ325" s="87">
        <v>199</v>
      </c>
    </row>
    <row r="326" spans="1:36" x14ac:dyDescent="0.3">
      <c r="A326" s="3">
        <v>1612</v>
      </c>
      <c r="B326" t="s">
        <v>851</v>
      </c>
      <c r="D326" t="s">
        <v>1078</v>
      </c>
      <c r="E326" s="1" t="s">
        <v>322</v>
      </c>
      <c r="G326" s="77" t="str">
        <f ca="1">IF(MasterTable7[[#This Row],[Year Completed]]&lt;=YEAR(TODAY()),"Existing TOD","Planned TOD")</f>
        <v>Planned TOD</v>
      </c>
      <c r="H326" t="s">
        <v>852</v>
      </c>
      <c r="I326" t="s">
        <v>90</v>
      </c>
      <c r="J326" t="str">
        <f t="shared" si="17"/>
        <v>CO</v>
      </c>
      <c r="K326">
        <v>39.625870999999997</v>
      </c>
      <c r="L326">
        <v>-104.905846</v>
      </c>
      <c r="M326" s="60" t="s">
        <v>389</v>
      </c>
      <c r="N326" t="s">
        <v>405</v>
      </c>
      <c r="O326" s="1">
        <v>125</v>
      </c>
      <c r="P326" t="s">
        <v>120</v>
      </c>
      <c r="Q326" s="61" t="s">
        <v>109</v>
      </c>
      <c r="Z326" s="56">
        <f t="shared" si="16"/>
        <v>0</v>
      </c>
      <c r="AA326" s="1"/>
      <c r="AB326" s="1"/>
      <c r="AC326" s="1"/>
      <c r="AD326" s="60" t="s">
        <v>815</v>
      </c>
      <c r="AF326" s="86"/>
      <c r="AG326" s="86"/>
      <c r="AH326" s="44">
        <f t="shared" si="15"/>
        <v>0</v>
      </c>
      <c r="AI326" s="87">
        <v>190</v>
      </c>
      <c r="AJ326" s="87"/>
    </row>
    <row r="327" spans="1:36" x14ac:dyDescent="0.3">
      <c r="A327" s="3">
        <v>1613</v>
      </c>
      <c r="B327" t="s">
        <v>853</v>
      </c>
      <c r="E327" s="1">
        <v>2021</v>
      </c>
      <c r="G327" s="77" t="str">
        <f ca="1">IF(MasterTable7[[#This Row],[Year Completed]]&lt;=YEAR(TODAY()),"Existing TOD","Planned TOD")</f>
        <v>Existing TOD</v>
      </c>
      <c r="H327" t="s">
        <v>854</v>
      </c>
      <c r="I327" t="s">
        <v>90</v>
      </c>
      <c r="J327" t="str">
        <f t="shared" si="17"/>
        <v>CO</v>
      </c>
      <c r="K327">
        <v>39.758023000000001</v>
      </c>
      <c r="L327">
        <v>-104.98348</v>
      </c>
      <c r="M327" s="60" t="s">
        <v>563</v>
      </c>
      <c r="N327" t="s">
        <v>621</v>
      </c>
      <c r="O327" s="1">
        <v>75</v>
      </c>
      <c r="P327" t="s">
        <v>93</v>
      </c>
      <c r="Q327" s="60" t="s">
        <v>114</v>
      </c>
      <c r="R327" s="3" t="s">
        <v>95</v>
      </c>
      <c r="V327">
        <v>246</v>
      </c>
      <c r="Z327" s="56">
        <f t="shared" si="16"/>
        <v>246</v>
      </c>
      <c r="AA327" s="1"/>
      <c r="AB327" s="1"/>
      <c r="AC327" s="1"/>
      <c r="AD327" s="60"/>
      <c r="AF327" s="86"/>
      <c r="AG327" s="86"/>
      <c r="AH327" s="44">
        <f t="shared" si="15"/>
        <v>0</v>
      </c>
      <c r="AI327" s="87"/>
      <c r="AJ327" s="87"/>
    </row>
    <row r="328" spans="1:36" x14ac:dyDescent="0.3">
      <c r="A328" s="3">
        <v>1614</v>
      </c>
      <c r="B328" t="s">
        <v>855</v>
      </c>
      <c r="E328" s="1">
        <v>2022</v>
      </c>
      <c r="G328" s="77" t="str">
        <f ca="1">IF(MasterTable7[[#This Row],[Year Completed]]&lt;=YEAR(TODAY()),"Existing TOD","Planned TOD")</f>
        <v>Existing TOD</v>
      </c>
      <c r="H328" t="s">
        <v>856</v>
      </c>
      <c r="I328" t="s">
        <v>656</v>
      </c>
      <c r="J328" t="str">
        <f t="shared" si="17"/>
        <v>CO</v>
      </c>
      <c r="K328">
        <v>39.733676000000003</v>
      </c>
      <c r="L328">
        <v>-105.05623199999999</v>
      </c>
      <c r="M328" s="60" t="s">
        <v>643</v>
      </c>
      <c r="N328" t="s">
        <v>698</v>
      </c>
      <c r="O328" s="1">
        <v>178</v>
      </c>
      <c r="P328" t="s">
        <v>93</v>
      </c>
      <c r="Q328" s="60" t="s">
        <v>114</v>
      </c>
      <c r="R328" s="3" t="s">
        <v>95</v>
      </c>
      <c r="V328">
        <v>281</v>
      </c>
      <c r="Z328" s="56">
        <f t="shared" si="16"/>
        <v>281</v>
      </c>
      <c r="AA328" s="1"/>
      <c r="AB328" s="1"/>
      <c r="AC328" s="1"/>
      <c r="AD328" s="60"/>
      <c r="AF328" s="86"/>
      <c r="AG328" s="86"/>
      <c r="AH328" s="44">
        <f t="shared" si="15"/>
        <v>0</v>
      </c>
      <c r="AI328" s="87"/>
      <c r="AJ328" s="87">
        <v>361</v>
      </c>
    </row>
    <row r="329" spans="1:36" x14ac:dyDescent="0.3">
      <c r="A329" s="3">
        <v>1615</v>
      </c>
      <c r="B329" s="76" t="s">
        <v>857</v>
      </c>
      <c r="E329" s="1">
        <v>2022</v>
      </c>
      <c r="G329" s="77" t="str">
        <f ca="1">IF(MasterTable7[[#This Row],[Year Completed]]&lt;=YEAR(TODAY()),"Existing TOD","Planned TOD")</f>
        <v>Existing TOD</v>
      </c>
      <c r="H329" t="s">
        <v>858</v>
      </c>
      <c r="I329" t="s">
        <v>90</v>
      </c>
      <c r="J329" t="str">
        <f t="shared" si="17"/>
        <v>CO</v>
      </c>
      <c r="K329">
        <v>39.732382999999999</v>
      </c>
      <c r="L329">
        <v>-104.998344</v>
      </c>
      <c r="M329" s="60" t="s">
        <v>91</v>
      </c>
      <c r="N329" t="s">
        <v>92</v>
      </c>
      <c r="O329" s="1">
        <v>66</v>
      </c>
      <c r="P329" t="s">
        <v>93</v>
      </c>
      <c r="Q329" s="60" t="s">
        <v>114</v>
      </c>
      <c r="R329" s="3" t="s">
        <v>95</v>
      </c>
      <c r="V329">
        <v>207</v>
      </c>
      <c r="Z329" s="56">
        <f t="shared" si="16"/>
        <v>207</v>
      </c>
      <c r="AA329" s="1"/>
      <c r="AB329" s="1"/>
      <c r="AC329" s="1"/>
      <c r="AD329" s="60"/>
      <c r="AF329" s="86"/>
      <c r="AG329" s="86"/>
      <c r="AH329" s="44">
        <f t="shared" si="15"/>
        <v>0</v>
      </c>
      <c r="AI329" s="87"/>
      <c r="AJ329" s="87"/>
    </row>
    <row r="330" spans="1:36" x14ac:dyDescent="0.3">
      <c r="A330" s="3">
        <v>1558</v>
      </c>
      <c r="B330" t="s">
        <v>750</v>
      </c>
      <c r="E330" s="1">
        <v>2023</v>
      </c>
      <c r="G330" s="77" t="str">
        <f ca="1">IF(MasterTable7[[#This Row],[Year Completed]]&lt;=YEAR(TODAY()),"Existing TOD","Planned TOD")</f>
        <v>Existing TOD</v>
      </c>
      <c r="H330" t="s">
        <v>1091</v>
      </c>
      <c r="I330" t="s">
        <v>751</v>
      </c>
      <c r="J330" t="str">
        <f t="shared" si="17"/>
        <v>CO</v>
      </c>
      <c r="K330">
        <v>39.789257999999997</v>
      </c>
      <c r="L330">
        <v>-105.131451</v>
      </c>
      <c r="M330" s="60" t="s">
        <v>309</v>
      </c>
      <c r="N330" t="s">
        <v>752</v>
      </c>
      <c r="O330" s="1">
        <v>222</v>
      </c>
      <c r="P330" t="s">
        <v>93</v>
      </c>
      <c r="Q330" s="60" t="s">
        <v>114</v>
      </c>
      <c r="R330" s="3" t="s">
        <v>95</v>
      </c>
      <c r="V330">
        <v>280</v>
      </c>
      <c r="Z330" s="56">
        <f t="shared" si="16"/>
        <v>280</v>
      </c>
      <c r="AA330" s="1"/>
      <c r="AB330" s="1"/>
      <c r="AC330" s="1"/>
      <c r="AD330" s="60"/>
      <c r="AF330" s="86"/>
      <c r="AG330" s="86"/>
      <c r="AH330" s="44">
        <f t="shared" si="15"/>
        <v>0</v>
      </c>
      <c r="AI330" s="87"/>
      <c r="AJ330" s="87"/>
    </row>
    <row r="331" spans="1:36" x14ac:dyDescent="0.3">
      <c r="A331">
        <v>1655</v>
      </c>
      <c r="B331" t="s">
        <v>927</v>
      </c>
      <c r="E331" s="1" t="s">
        <v>322</v>
      </c>
      <c r="G331" s="77" t="str">
        <f ca="1">IF(MasterTable7[[#This Row],[Year Completed]]&lt;=YEAR(TODAY()),"Existing TOD","Planned TOD")</f>
        <v>Planned TOD</v>
      </c>
      <c r="H331" t="s">
        <v>928</v>
      </c>
      <c r="I331" t="s">
        <v>90</v>
      </c>
      <c r="J331" t="str">
        <f t="shared" si="17"/>
        <v>CO</v>
      </c>
      <c r="K331">
        <v>39.772235000000002</v>
      </c>
      <c r="L331" s="69">
        <v>-104.970658</v>
      </c>
      <c r="M331" s="53" t="s">
        <v>200</v>
      </c>
      <c r="N331" s="3" t="s">
        <v>201</v>
      </c>
      <c r="O331" s="1">
        <v>236</v>
      </c>
      <c r="P331" t="s">
        <v>93</v>
      </c>
      <c r="Q331" s="60" t="s">
        <v>114</v>
      </c>
      <c r="R331" s="3" t="s">
        <v>95</v>
      </c>
      <c r="V331">
        <v>193</v>
      </c>
      <c r="Z331" s="56">
        <f t="shared" si="16"/>
        <v>193</v>
      </c>
      <c r="AD331" s="60"/>
      <c r="AF331" s="86"/>
      <c r="AG331" s="86"/>
      <c r="AH331" s="97">
        <f t="shared" si="15"/>
        <v>0</v>
      </c>
      <c r="AI331" s="87"/>
      <c r="AJ331" s="87"/>
    </row>
    <row r="332" spans="1:36" x14ac:dyDescent="0.3">
      <c r="A332" s="3">
        <v>1618</v>
      </c>
      <c r="B332" t="s">
        <v>864</v>
      </c>
      <c r="E332" s="1">
        <v>2022</v>
      </c>
      <c r="G332" s="77" t="str">
        <f ca="1">IF(MasterTable7[[#This Row],[Year Completed]]&lt;=YEAR(TODAY()),"Existing TOD","Planned TOD")</f>
        <v>Existing TOD</v>
      </c>
      <c r="H332" t="s">
        <v>865</v>
      </c>
      <c r="I332" t="s">
        <v>90</v>
      </c>
      <c r="J332" t="str">
        <f t="shared" si="17"/>
        <v>CO</v>
      </c>
      <c r="K332">
        <v>39.681721000000003</v>
      </c>
      <c r="L332" s="69">
        <v>-104.98918500000001</v>
      </c>
      <c r="M332" s="60" t="s">
        <v>533</v>
      </c>
      <c r="N332" t="s">
        <v>542</v>
      </c>
      <c r="O332" s="1">
        <v>61</v>
      </c>
      <c r="P332" t="s">
        <v>93</v>
      </c>
      <c r="Q332" s="60" t="s">
        <v>114</v>
      </c>
      <c r="R332" s="3" t="s">
        <v>95</v>
      </c>
      <c r="V332">
        <v>278</v>
      </c>
      <c r="Z332" s="56">
        <f t="shared" si="16"/>
        <v>278</v>
      </c>
      <c r="AA332" s="1"/>
      <c r="AB332" s="1"/>
      <c r="AC332" s="1"/>
      <c r="AD332" s="60"/>
      <c r="AF332" s="86"/>
      <c r="AG332" s="86"/>
      <c r="AH332" s="44">
        <f t="shared" si="15"/>
        <v>0</v>
      </c>
      <c r="AI332" s="87"/>
      <c r="AJ332" s="87"/>
    </row>
    <row r="333" spans="1:36" x14ac:dyDescent="0.3">
      <c r="A333" s="3">
        <v>1619</v>
      </c>
      <c r="B333" t="s">
        <v>866</v>
      </c>
      <c r="E333" s="1" t="s">
        <v>322</v>
      </c>
      <c r="G333" s="77" t="str">
        <f ca="1">IF(MasterTable7[[#This Row],[Year Completed]]&lt;=YEAR(TODAY()),"Existing TOD","Planned TOD")</f>
        <v>Planned TOD</v>
      </c>
      <c r="H333" t="s">
        <v>867</v>
      </c>
      <c r="I333" t="s">
        <v>468</v>
      </c>
      <c r="J333" t="str">
        <f t="shared" si="17"/>
        <v>CO</v>
      </c>
      <c r="K333">
        <v>39.522156000000003</v>
      </c>
      <c r="L333" s="69">
        <v>-104.863178</v>
      </c>
      <c r="M333" s="60" t="s">
        <v>389</v>
      </c>
      <c r="N333" t="s">
        <v>868</v>
      </c>
      <c r="O333" s="1">
        <v>250</v>
      </c>
      <c r="P333" t="s">
        <v>93</v>
      </c>
      <c r="Q333" s="60" t="s">
        <v>114</v>
      </c>
      <c r="R333" s="71" t="s">
        <v>95</v>
      </c>
      <c r="S333" s="71"/>
      <c r="V333">
        <v>540</v>
      </c>
      <c r="Z333" s="56">
        <f t="shared" si="16"/>
        <v>540</v>
      </c>
      <c r="AA333" s="1"/>
      <c r="AB333" s="1"/>
      <c r="AC333" s="1"/>
      <c r="AD333" s="60"/>
      <c r="AF333" s="86"/>
      <c r="AG333" s="86"/>
      <c r="AH333" s="44">
        <f t="shared" si="15"/>
        <v>0</v>
      </c>
      <c r="AI333" s="87"/>
      <c r="AJ333" s="87"/>
    </row>
    <row r="334" spans="1:36" x14ac:dyDescent="0.3">
      <c r="A334" s="3">
        <v>1623</v>
      </c>
      <c r="B334" t="s">
        <v>1092</v>
      </c>
      <c r="C334" t="s">
        <v>1093</v>
      </c>
      <c r="E334" s="1">
        <v>2023</v>
      </c>
      <c r="G334" s="51" t="str">
        <f ca="1">IF(MasterTable7[[#This Row],[Year Completed]]&lt;=YEAR(TODAY()),"Existing TOD","Planned TOD")</f>
        <v>Existing TOD</v>
      </c>
      <c r="H334" t="s">
        <v>1094</v>
      </c>
      <c r="I334" t="s">
        <v>275</v>
      </c>
      <c r="J334" t="str">
        <f t="shared" si="17"/>
        <v>CO</v>
      </c>
      <c r="K334">
        <v>39.904995941929897</v>
      </c>
      <c r="L334" s="69">
        <v>-105.07975300509899</v>
      </c>
      <c r="M334" s="60" t="s">
        <v>253</v>
      </c>
      <c r="N334" t="s">
        <v>276</v>
      </c>
      <c r="O334" s="1">
        <v>161</v>
      </c>
      <c r="P334" t="s">
        <v>93</v>
      </c>
      <c r="Q334" s="60" t="s">
        <v>114</v>
      </c>
      <c r="R334" s="3" t="s">
        <v>95</v>
      </c>
      <c r="V334">
        <v>276</v>
      </c>
      <c r="Z334" s="56">
        <f t="shared" si="16"/>
        <v>276</v>
      </c>
      <c r="AA334" s="1"/>
      <c r="AB334" s="67"/>
      <c r="AC334" s="57" t="e">
        <f>AVERAGE(#REF!)</f>
        <v>#REF!</v>
      </c>
      <c r="AD334" s="60"/>
      <c r="AE334" s="43"/>
      <c r="AF334" s="17"/>
      <c r="AG334" s="17"/>
      <c r="AH334" s="44">
        <f t="shared" si="15"/>
        <v>0</v>
      </c>
      <c r="AI334" s="16"/>
      <c r="AJ334" s="16">
        <v>497</v>
      </c>
    </row>
    <row r="335" spans="1:36" x14ac:dyDescent="0.3">
      <c r="A335" s="3">
        <v>1622</v>
      </c>
      <c r="B335" t="s">
        <v>871</v>
      </c>
      <c r="D335" t="s">
        <v>1075</v>
      </c>
      <c r="E335" s="1">
        <v>2021</v>
      </c>
      <c r="G335" s="51" t="str">
        <f ca="1">IF(MasterTable7[[#This Row],[Year Completed]]&lt;=YEAR(TODAY()),"Existing TOD","Planned TOD")</f>
        <v>Existing TOD</v>
      </c>
      <c r="H335" t="s">
        <v>1095</v>
      </c>
      <c r="I335" t="s">
        <v>275</v>
      </c>
      <c r="J335" t="str">
        <f t="shared" si="17"/>
        <v>CO</v>
      </c>
      <c r="K335">
        <v>39.904276000000003</v>
      </c>
      <c r="L335" s="69">
        <v>-105.090022</v>
      </c>
      <c r="M335" s="60" t="s">
        <v>253</v>
      </c>
      <c r="N335" t="s">
        <v>276</v>
      </c>
      <c r="O335" s="1">
        <v>161</v>
      </c>
      <c r="P335" t="s">
        <v>93</v>
      </c>
      <c r="Q335" s="60" t="s">
        <v>114</v>
      </c>
      <c r="R335" s="3" t="s">
        <v>177</v>
      </c>
      <c r="S335" s="55" t="s">
        <v>133</v>
      </c>
      <c r="W335">
        <v>34</v>
      </c>
      <c r="Z335" s="56">
        <f t="shared" si="16"/>
        <v>34</v>
      </c>
      <c r="AA335" s="1"/>
      <c r="AB335" s="1"/>
      <c r="AC335" s="1"/>
      <c r="AD335" s="60"/>
      <c r="AE335" s="43"/>
      <c r="AF335" s="17"/>
      <c r="AG335" s="17"/>
      <c r="AH335" s="44">
        <f t="shared" si="15"/>
        <v>0</v>
      </c>
      <c r="AI335" s="16"/>
      <c r="AJ335" s="16">
        <v>91</v>
      </c>
    </row>
    <row r="336" spans="1:36" x14ac:dyDescent="0.3">
      <c r="A336" s="3">
        <v>1624</v>
      </c>
      <c r="B336" t="s">
        <v>1096</v>
      </c>
      <c r="C336" t="s">
        <v>1097</v>
      </c>
      <c r="E336" s="1">
        <v>2023</v>
      </c>
      <c r="G336" s="51" t="str">
        <f ca="1">IF(MasterTable7[[#This Row],[Year Completed]]&lt;=YEAR(TODAY()),"Existing TOD","Planned TOD")</f>
        <v>Existing TOD</v>
      </c>
      <c r="H336" t="s">
        <v>1098</v>
      </c>
      <c r="I336" t="s">
        <v>275</v>
      </c>
      <c r="J336" t="str">
        <f t="shared" si="17"/>
        <v>CO</v>
      </c>
      <c r="K336">
        <v>39.906636136804003</v>
      </c>
      <c r="L336" s="69">
        <v>-105.08011838957501</v>
      </c>
      <c r="M336" s="60" t="s">
        <v>253</v>
      </c>
      <c r="N336" t="s">
        <v>276</v>
      </c>
      <c r="O336" s="1">
        <v>161</v>
      </c>
      <c r="P336" t="s">
        <v>93</v>
      </c>
      <c r="Q336" s="60" t="s">
        <v>114</v>
      </c>
      <c r="R336" s="3" t="s">
        <v>95</v>
      </c>
      <c r="V336">
        <v>76</v>
      </c>
      <c r="Z336" s="56">
        <f t="shared" si="16"/>
        <v>76</v>
      </c>
      <c r="AA336" s="1"/>
      <c r="AD336" s="60"/>
      <c r="AE336" s="43"/>
      <c r="AF336" s="17"/>
      <c r="AG336" s="17"/>
      <c r="AH336" s="44">
        <f t="shared" si="15"/>
        <v>0</v>
      </c>
      <c r="AI336" s="16"/>
      <c r="AJ336" s="16">
        <v>105</v>
      </c>
    </row>
    <row r="337" spans="1:36" x14ac:dyDescent="0.3">
      <c r="A337" s="3">
        <v>1638</v>
      </c>
      <c r="B337" t="s">
        <v>896</v>
      </c>
      <c r="D337" t="s">
        <v>883</v>
      </c>
      <c r="E337" s="1">
        <v>2023</v>
      </c>
      <c r="G337" s="77" t="str">
        <f ca="1">IF(MasterTable7[[#This Row],[Year Completed]]&lt;=YEAR(TODAY()),"Existing TOD","Planned TOD")</f>
        <v>Existing TOD</v>
      </c>
      <c r="H337" t="s">
        <v>1099</v>
      </c>
      <c r="I337" t="s">
        <v>252</v>
      </c>
      <c r="J337" t="str">
        <f t="shared" si="17"/>
        <v>CO</v>
      </c>
      <c r="K337">
        <v>40.028583510775498</v>
      </c>
      <c r="L337" s="72">
        <v>-105.250781291145</v>
      </c>
      <c r="M337" s="60" t="s">
        <v>253</v>
      </c>
      <c r="N337" t="s">
        <v>254</v>
      </c>
      <c r="O337" s="1">
        <v>213</v>
      </c>
      <c r="P337" t="s">
        <v>140</v>
      </c>
      <c r="Q337" s="54" t="s">
        <v>140</v>
      </c>
      <c r="Z337" s="56">
        <f t="shared" si="16"/>
        <v>0</v>
      </c>
      <c r="AD337" s="54" t="s">
        <v>140</v>
      </c>
      <c r="AF337" s="86"/>
      <c r="AG337" s="86"/>
      <c r="AH337" s="44">
        <f t="shared" si="15"/>
        <v>0</v>
      </c>
      <c r="AI337" s="87"/>
      <c r="AJ337" s="87"/>
    </row>
    <row r="338" spans="1:36" x14ac:dyDescent="0.3">
      <c r="A338" s="3">
        <v>1626</v>
      </c>
      <c r="B338" t="s">
        <v>872</v>
      </c>
      <c r="E338" s="1">
        <v>2022</v>
      </c>
      <c r="G338" s="77" t="str">
        <f ca="1">IF(MasterTable7[[#This Row],[Year Completed]]&lt;=YEAR(TODAY()),"Existing TOD","Planned TOD")</f>
        <v>Existing TOD</v>
      </c>
      <c r="H338" t="s">
        <v>873</v>
      </c>
      <c r="I338" t="s">
        <v>90</v>
      </c>
      <c r="J338" t="str">
        <f t="shared" si="17"/>
        <v>CO</v>
      </c>
      <c r="K338">
        <v>39.712651000000001</v>
      </c>
      <c r="L338">
        <v>-104.993442</v>
      </c>
      <c r="M338" s="60" t="s">
        <v>91</v>
      </c>
      <c r="N338" t="s">
        <v>113</v>
      </c>
      <c r="O338" s="1">
        <v>1</v>
      </c>
      <c r="P338" t="s">
        <v>93</v>
      </c>
      <c r="Q338" s="60" t="s">
        <v>100</v>
      </c>
      <c r="R338" s="3" t="s">
        <v>95</v>
      </c>
      <c r="T338" s="1">
        <v>84</v>
      </c>
      <c r="Z338" s="56">
        <f t="shared" si="16"/>
        <v>84</v>
      </c>
      <c r="AA338" s="1"/>
      <c r="AB338" s="1"/>
      <c r="AC338" s="1"/>
      <c r="AD338" s="60"/>
      <c r="AF338" s="86"/>
      <c r="AG338" s="86"/>
      <c r="AH338" s="44">
        <f t="shared" si="15"/>
        <v>0</v>
      </c>
      <c r="AI338" s="87"/>
      <c r="AJ338" s="87"/>
    </row>
    <row r="339" spans="1:36" x14ac:dyDescent="0.3">
      <c r="A339" s="3">
        <v>1627</v>
      </c>
      <c r="B339" t="s">
        <v>874</v>
      </c>
      <c r="C339" t="s">
        <v>875</v>
      </c>
      <c r="E339" s="1" t="s">
        <v>140</v>
      </c>
      <c r="G339" s="77" t="str">
        <f ca="1">IF(MasterTable7[[#This Row],[Year Completed]]&lt;=YEAR(TODAY()),"Existing TOD","Planned TOD")</f>
        <v>Planned TOD</v>
      </c>
      <c r="H339" t="s">
        <v>876</v>
      </c>
      <c r="I339" t="s">
        <v>796</v>
      </c>
      <c r="J339" t="str">
        <f t="shared" si="17"/>
        <v>CO</v>
      </c>
      <c r="K339">
        <v>39.923865999999997</v>
      </c>
      <c r="L339">
        <v>-104.965754</v>
      </c>
      <c r="M339" s="60" t="s">
        <v>732</v>
      </c>
      <c r="N339" t="s">
        <v>826</v>
      </c>
      <c r="O339" s="1">
        <v>256</v>
      </c>
      <c r="P339" t="s">
        <v>93</v>
      </c>
      <c r="Q339" s="60" t="s">
        <v>114</v>
      </c>
      <c r="R339" s="3" t="s">
        <v>95</v>
      </c>
      <c r="S339" s="3" t="s">
        <v>133</v>
      </c>
      <c r="V339">
        <v>364</v>
      </c>
      <c r="Z339" s="56">
        <f t="shared" si="16"/>
        <v>364</v>
      </c>
      <c r="AB339">
        <v>10</v>
      </c>
      <c r="AD339" s="60" t="s">
        <v>109</v>
      </c>
      <c r="AF339" s="86"/>
      <c r="AG339" s="86"/>
      <c r="AH339" s="44">
        <f t="shared" si="15"/>
        <v>0</v>
      </c>
      <c r="AI339" s="87"/>
      <c r="AJ339" s="87"/>
    </row>
    <row r="340" spans="1:36" x14ac:dyDescent="0.3">
      <c r="A340" s="3">
        <v>1628</v>
      </c>
      <c r="B340" t="s">
        <v>877</v>
      </c>
      <c r="C340" t="s">
        <v>878</v>
      </c>
      <c r="E340" s="1" t="s">
        <v>140</v>
      </c>
      <c r="G340" s="77" t="str">
        <f ca="1">IF(MasterTable7[[#This Row],[Year Completed]]&lt;=YEAR(TODAY()),"Existing TOD","Planned TOD")</f>
        <v>Planned TOD</v>
      </c>
      <c r="H340" t="s">
        <v>878</v>
      </c>
      <c r="I340" t="s">
        <v>656</v>
      </c>
      <c r="J340" t="str">
        <f t="shared" si="17"/>
        <v>CO</v>
      </c>
      <c r="K340">
        <v>39.736303999999997</v>
      </c>
      <c r="L340" s="69">
        <v>-105.08066700000001</v>
      </c>
      <c r="M340" s="60" t="s">
        <v>643</v>
      </c>
      <c r="N340" s="3" t="s">
        <v>672</v>
      </c>
      <c r="O340" s="1">
        <v>179</v>
      </c>
      <c r="P340" t="s">
        <v>120</v>
      </c>
      <c r="Q340" s="60" t="s">
        <v>114</v>
      </c>
      <c r="R340" s="3" t="s">
        <v>95</v>
      </c>
      <c r="V340">
        <v>151</v>
      </c>
      <c r="Z340" s="56">
        <f t="shared" si="16"/>
        <v>151</v>
      </c>
      <c r="AD340" s="54" t="s">
        <v>121</v>
      </c>
      <c r="AF340" s="86">
        <v>1500</v>
      </c>
      <c r="AG340" s="86"/>
      <c r="AH340" s="44">
        <f t="shared" si="15"/>
        <v>1500</v>
      </c>
      <c r="AI340" s="87"/>
      <c r="AJ340" s="87"/>
    </row>
    <row r="341" spans="1:36" x14ac:dyDescent="0.3">
      <c r="A341" s="3">
        <v>1629</v>
      </c>
      <c r="B341" s="76" t="s">
        <v>879</v>
      </c>
      <c r="E341" s="1" t="s">
        <v>322</v>
      </c>
      <c r="G341" s="77" t="str">
        <f ca="1">IF(MasterTable7[[#This Row],[Year Completed]]&lt;=YEAR(TODAY()),"Existing TOD","Planned TOD")</f>
        <v>Planned TOD</v>
      </c>
      <c r="H341" t="s">
        <v>1100</v>
      </c>
      <c r="I341" t="s">
        <v>90</v>
      </c>
      <c r="J341" t="str">
        <f t="shared" si="17"/>
        <v>CO</v>
      </c>
      <c r="K341">
        <v>39.739697</v>
      </c>
      <c r="L341" s="69">
        <v>-105.000771</v>
      </c>
      <c r="M341" s="60" t="s">
        <v>91</v>
      </c>
      <c r="N341" t="s">
        <v>126</v>
      </c>
      <c r="O341" s="1">
        <v>58</v>
      </c>
      <c r="P341" t="s">
        <v>120</v>
      </c>
      <c r="Q341" s="60" t="s">
        <v>94</v>
      </c>
      <c r="R341" s="3" t="s">
        <v>95</v>
      </c>
      <c r="T341">
        <v>28</v>
      </c>
      <c r="V341">
        <v>252</v>
      </c>
      <c r="Z341" s="56">
        <f t="shared" si="16"/>
        <v>280</v>
      </c>
      <c r="AD341" s="54" t="s">
        <v>121</v>
      </c>
      <c r="AF341" s="86">
        <v>9800</v>
      </c>
      <c r="AG341" s="86"/>
      <c r="AH341" s="44">
        <f t="shared" si="15"/>
        <v>9800</v>
      </c>
      <c r="AI341" s="87"/>
      <c r="AJ341" s="87"/>
    </row>
    <row r="342" spans="1:36" x14ac:dyDescent="0.3">
      <c r="A342">
        <v>1680</v>
      </c>
      <c r="B342" t="s">
        <v>976</v>
      </c>
      <c r="E342" s="1" t="s">
        <v>322</v>
      </c>
      <c r="G342" s="96" t="str">
        <f ca="1">IF(MasterTable7[[#This Row],[Year Completed]]&lt;=YEAR(TODAY()),"Existing TOD","Planned TOD")</f>
        <v>Planned TOD</v>
      </c>
      <c r="H342" t="s">
        <v>977</v>
      </c>
      <c r="I342" t="s">
        <v>90</v>
      </c>
      <c r="J342" t="str">
        <f t="shared" si="17"/>
        <v>CO</v>
      </c>
      <c r="K342">
        <v>39.771660314272701</v>
      </c>
      <c r="L342">
        <v>-104.97767380011901</v>
      </c>
      <c r="M342" s="53" t="s">
        <v>200</v>
      </c>
      <c r="N342" s="3" t="s">
        <v>201</v>
      </c>
      <c r="O342" s="1">
        <v>236</v>
      </c>
      <c r="P342" t="s">
        <v>148</v>
      </c>
      <c r="Q342" s="60" t="s">
        <v>109</v>
      </c>
      <c r="Z342" s="65">
        <f t="shared" si="16"/>
        <v>0</v>
      </c>
      <c r="AB342">
        <v>0.43</v>
      </c>
      <c r="AD342" s="60" t="s">
        <v>109</v>
      </c>
      <c r="AH342" s="97">
        <f t="shared" si="15"/>
        <v>0</v>
      </c>
      <c r="AI342" s="19">
        <v>153</v>
      </c>
    </row>
    <row r="343" spans="1:36" x14ac:dyDescent="0.3">
      <c r="A343" s="3">
        <v>1631</v>
      </c>
      <c r="B343" t="s">
        <v>882</v>
      </c>
      <c r="D343" t="s">
        <v>883</v>
      </c>
      <c r="E343" s="1">
        <v>2018</v>
      </c>
      <c r="G343" s="77" t="str">
        <f ca="1">IF(MasterTable7[[#This Row],[Year Completed]]&lt;=YEAR(TODAY()),"Existing TOD","Planned TOD")</f>
        <v>Existing TOD</v>
      </c>
      <c r="H343" t="s">
        <v>884</v>
      </c>
      <c r="I343" t="s">
        <v>252</v>
      </c>
      <c r="J343" t="str">
        <f t="shared" si="17"/>
        <v>CO</v>
      </c>
      <c r="K343">
        <v>40.027850999999998</v>
      </c>
      <c r="L343" s="69">
        <v>-105.251424</v>
      </c>
      <c r="M343" s="60" t="s">
        <v>253</v>
      </c>
      <c r="N343" t="s">
        <v>254</v>
      </c>
      <c r="O343" s="1">
        <v>213</v>
      </c>
      <c r="P343" t="s">
        <v>93</v>
      </c>
      <c r="Q343" s="60" t="s">
        <v>100</v>
      </c>
      <c r="R343" s="3" t="s">
        <v>95</v>
      </c>
      <c r="S343" s="55" t="s">
        <v>133</v>
      </c>
      <c r="T343">
        <v>45</v>
      </c>
      <c r="Z343" s="56">
        <f t="shared" si="16"/>
        <v>45</v>
      </c>
      <c r="AD343" s="60"/>
      <c r="AF343" s="86"/>
      <c r="AG343" s="86"/>
      <c r="AH343" s="44">
        <f t="shared" si="15"/>
        <v>0</v>
      </c>
      <c r="AI343" s="87"/>
      <c r="AJ343" s="87"/>
    </row>
    <row r="344" spans="1:36" x14ac:dyDescent="0.3">
      <c r="A344" s="3">
        <v>1632</v>
      </c>
      <c r="B344" t="s">
        <v>885</v>
      </c>
      <c r="D344" t="s">
        <v>883</v>
      </c>
      <c r="E344" s="1">
        <v>2020</v>
      </c>
      <c r="G344" s="77" t="str">
        <f ca="1">IF(MasterTable7[[#This Row],[Year Completed]]&lt;=YEAR(TODAY()),"Existing TOD","Planned TOD")</f>
        <v>Existing TOD</v>
      </c>
      <c r="H344" t="s">
        <v>886</v>
      </c>
      <c r="I344" t="s">
        <v>252</v>
      </c>
      <c r="J344" t="str">
        <f t="shared" si="17"/>
        <v>CO</v>
      </c>
      <c r="K344">
        <v>40.027909000000001</v>
      </c>
      <c r="L344" s="69">
        <v>-105.252143</v>
      </c>
      <c r="M344" s="60" t="s">
        <v>253</v>
      </c>
      <c r="N344" t="s">
        <v>254</v>
      </c>
      <c r="O344" s="1">
        <v>213</v>
      </c>
      <c r="P344" t="s">
        <v>93</v>
      </c>
      <c r="Q344" s="60" t="s">
        <v>114</v>
      </c>
      <c r="R344" s="3" t="s">
        <v>177</v>
      </c>
      <c r="S344" s="55" t="s">
        <v>133</v>
      </c>
      <c r="W344">
        <v>24</v>
      </c>
      <c r="Z344" s="56">
        <f t="shared" si="16"/>
        <v>24</v>
      </c>
      <c r="AD344" s="60"/>
      <c r="AF344" s="86"/>
      <c r="AG344" s="86"/>
      <c r="AH344" s="44">
        <f t="shared" ref="AH344:AH375" si="18">SUM(AE344:AG344)</f>
        <v>0</v>
      </c>
      <c r="AI344" s="87"/>
      <c r="AJ344" s="87"/>
    </row>
    <row r="345" spans="1:36" x14ac:dyDescent="0.3">
      <c r="A345" s="3">
        <v>1633</v>
      </c>
      <c r="B345" t="s">
        <v>887</v>
      </c>
      <c r="D345" t="s">
        <v>883</v>
      </c>
      <c r="E345" s="1">
        <v>2020</v>
      </c>
      <c r="G345" s="77" t="str">
        <f ca="1">IF(MasterTable7[[#This Row],[Year Completed]]&lt;=YEAR(TODAY()),"Existing TOD","Planned TOD")</f>
        <v>Existing TOD</v>
      </c>
      <c r="H345" t="s">
        <v>888</v>
      </c>
      <c r="I345" t="s">
        <v>252</v>
      </c>
      <c r="J345" t="str">
        <f t="shared" si="17"/>
        <v>CO</v>
      </c>
      <c r="K345">
        <v>40.028503000000001</v>
      </c>
      <c r="L345" s="69">
        <v>-105.25005400000001</v>
      </c>
      <c r="M345" s="60" t="s">
        <v>253</v>
      </c>
      <c r="N345" t="s">
        <v>254</v>
      </c>
      <c r="O345" s="1">
        <v>213</v>
      </c>
      <c r="P345" t="s">
        <v>120</v>
      </c>
      <c r="Q345" s="60" t="s">
        <v>100</v>
      </c>
      <c r="R345" s="3" t="s">
        <v>95</v>
      </c>
      <c r="T345">
        <v>38</v>
      </c>
      <c r="Z345" s="56">
        <f t="shared" si="16"/>
        <v>38</v>
      </c>
      <c r="AD345" s="54" t="s">
        <v>121</v>
      </c>
      <c r="AF345" s="86">
        <v>11500</v>
      </c>
      <c r="AG345" s="86"/>
      <c r="AH345" s="44">
        <f t="shared" si="18"/>
        <v>11500</v>
      </c>
      <c r="AI345" s="87"/>
      <c r="AJ345" s="87"/>
    </row>
    <row r="346" spans="1:36" x14ac:dyDescent="0.3">
      <c r="A346" s="3">
        <v>1634</v>
      </c>
      <c r="B346" t="s">
        <v>889</v>
      </c>
      <c r="D346" t="s">
        <v>883</v>
      </c>
      <c r="E346" s="1">
        <v>2020</v>
      </c>
      <c r="G346" s="77" t="str">
        <f ca="1">IF(MasterTable7[[#This Row],[Year Completed]]&lt;=YEAR(TODAY()),"Existing TOD","Planned TOD")</f>
        <v>Existing TOD</v>
      </c>
      <c r="H346" t="s">
        <v>890</v>
      </c>
      <c r="I346" t="s">
        <v>252</v>
      </c>
      <c r="J346" t="str">
        <f t="shared" si="17"/>
        <v>CO</v>
      </c>
      <c r="K346">
        <v>40.027991</v>
      </c>
      <c r="L346" s="69">
        <v>-105.25044</v>
      </c>
      <c r="M346" s="60" t="s">
        <v>253</v>
      </c>
      <c r="N346" t="s">
        <v>254</v>
      </c>
      <c r="O346" s="1">
        <v>213</v>
      </c>
      <c r="P346" t="s">
        <v>120</v>
      </c>
      <c r="Q346" s="60" t="s">
        <v>114</v>
      </c>
      <c r="R346" s="3" t="s">
        <v>95</v>
      </c>
      <c r="V346">
        <v>129</v>
      </c>
      <c r="Z346" s="56">
        <f t="shared" si="16"/>
        <v>129</v>
      </c>
      <c r="AD346" s="54" t="s">
        <v>121</v>
      </c>
      <c r="AF346" s="86">
        <v>3000</v>
      </c>
      <c r="AG346" s="86"/>
      <c r="AH346" s="44">
        <f t="shared" si="18"/>
        <v>3000</v>
      </c>
      <c r="AI346" s="87"/>
      <c r="AJ346" s="87"/>
    </row>
    <row r="347" spans="1:36" x14ac:dyDescent="0.3">
      <c r="A347" s="3">
        <v>1635</v>
      </c>
      <c r="B347" t="s">
        <v>891</v>
      </c>
      <c r="D347" t="s">
        <v>883</v>
      </c>
      <c r="E347" s="1">
        <v>2019</v>
      </c>
      <c r="G347" s="77" t="str">
        <f ca="1">IF(MasterTable7[[#This Row],[Year Completed]]&lt;=YEAR(TODAY()),"Existing TOD","Planned TOD")</f>
        <v>Existing TOD</v>
      </c>
      <c r="H347" t="s">
        <v>892</v>
      </c>
      <c r="I347" t="s">
        <v>252</v>
      </c>
      <c r="J347" t="str">
        <f t="shared" si="17"/>
        <v>CO</v>
      </c>
      <c r="K347">
        <v>40.028745000000001</v>
      </c>
      <c r="L347" s="69">
        <v>-105.24909599999999</v>
      </c>
      <c r="M347" s="60" t="s">
        <v>253</v>
      </c>
      <c r="N347" t="s">
        <v>254</v>
      </c>
      <c r="O347" s="1">
        <v>213</v>
      </c>
      <c r="P347" t="s">
        <v>108</v>
      </c>
      <c r="Q347" s="61" t="s">
        <v>109</v>
      </c>
      <c r="Z347" s="56">
        <f t="shared" si="16"/>
        <v>0</v>
      </c>
      <c r="AD347" s="60" t="s">
        <v>157</v>
      </c>
      <c r="AE347" s="22">
        <v>30000</v>
      </c>
      <c r="AF347" s="86">
        <v>4000</v>
      </c>
      <c r="AG347" s="86"/>
      <c r="AH347" s="44">
        <f t="shared" si="18"/>
        <v>34000</v>
      </c>
      <c r="AI347" s="87"/>
      <c r="AJ347" s="87"/>
    </row>
    <row r="348" spans="1:36" x14ac:dyDescent="0.3">
      <c r="A348" s="3">
        <v>1636</v>
      </c>
      <c r="B348" t="s">
        <v>893</v>
      </c>
      <c r="D348" t="s">
        <v>883</v>
      </c>
      <c r="E348" s="1">
        <v>2021</v>
      </c>
      <c r="G348" s="77" t="str">
        <f ca="1">IF(MasterTable7[[#This Row],[Year Completed]]&lt;=YEAR(TODAY()),"Existing TOD","Planned TOD")</f>
        <v>Existing TOD</v>
      </c>
      <c r="H348" t="s">
        <v>884</v>
      </c>
      <c r="I348" t="s">
        <v>252</v>
      </c>
      <c r="J348" t="str">
        <f t="shared" si="17"/>
        <v>CO</v>
      </c>
      <c r="K348">
        <v>40.028033000000001</v>
      </c>
      <c r="L348" s="69">
        <v>-105.249326</v>
      </c>
      <c r="M348" s="60" t="s">
        <v>253</v>
      </c>
      <c r="N348" t="s">
        <v>254</v>
      </c>
      <c r="O348" s="1">
        <v>213</v>
      </c>
      <c r="P348" t="s">
        <v>108</v>
      </c>
      <c r="Q348" s="61" t="s">
        <v>109</v>
      </c>
      <c r="Z348" s="56">
        <f t="shared" si="16"/>
        <v>0</v>
      </c>
      <c r="AD348" s="60" t="s">
        <v>157</v>
      </c>
      <c r="AE348" s="22">
        <v>50000</v>
      </c>
      <c r="AF348" s="86">
        <v>13000</v>
      </c>
      <c r="AG348" s="86"/>
      <c r="AH348" s="44">
        <f t="shared" si="18"/>
        <v>63000</v>
      </c>
      <c r="AI348" s="87"/>
      <c r="AJ348" s="87"/>
    </row>
    <row r="349" spans="1:36" x14ac:dyDescent="0.3">
      <c r="A349" s="3">
        <v>1637</v>
      </c>
      <c r="B349" s="76" t="s">
        <v>894</v>
      </c>
      <c r="D349" t="s">
        <v>883</v>
      </c>
      <c r="E349" s="1" t="s">
        <v>322</v>
      </c>
      <c r="G349" s="77" t="str">
        <f ca="1">IF(MasterTable7[[#This Row],[Year Completed]]&lt;=YEAR(TODAY()),"Existing TOD","Planned TOD")</f>
        <v>Planned TOD</v>
      </c>
      <c r="H349" t="s">
        <v>895</v>
      </c>
      <c r="I349" t="s">
        <v>252</v>
      </c>
      <c r="J349" t="str">
        <f t="shared" si="17"/>
        <v>CO</v>
      </c>
      <c r="K349">
        <v>40.027133999999997</v>
      </c>
      <c r="L349" s="72">
        <v>-105.25048099999999</v>
      </c>
      <c r="M349" s="60" t="s">
        <v>253</v>
      </c>
      <c r="N349" t="s">
        <v>254</v>
      </c>
      <c r="O349" s="1">
        <v>213</v>
      </c>
      <c r="P349" t="s">
        <v>120</v>
      </c>
      <c r="Q349" s="60" t="s">
        <v>114</v>
      </c>
      <c r="R349" s="3" t="s">
        <v>95</v>
      </c>
      <c r="V349">
        <v>86</v>
      </c>
      <c r="Z349" s="56">
        <f t="shared" si="16"/>
        <v>86</v>
      </c>
      <c r="AD349" s="60" t="s">
        <v>121</v>
      </c>
      <c r="AF349" s="86"/>
      <c r="AG349" s="86"/>
      <c r="AH349" s="44">
        <f t="shared" si="18"/>
        <v>0</v>
      </c>
      <c r="AI349" s="87"/>
      <c r="AJ349" s="87"/>
    </row>
    <row r="350" spans="1:36" x14ac:dyDescent="0.3">
      <c r="A350">
        <v>1668</v>
      </c>
      <c r="B350" s="76" t="s">
        <v>1101</v>
      </c>
      <c r="C350" t="s">
        <v>949</v>
      </c>
      <c r="D350" t="s">
        <v>950</v>
      </c>
      <c r="E350" s="1">
        <v>2023</v>
      </c>
      <c r="G350" s="77" t="str">
        <f ca="1">IF(MasterTable7[[#This Row],[Year Completed]]&lt;=YEAR(TODAY()),"Existing TOD","Planned TOD")</f>
        <v>Existing TOD</v>
      </c>
      <c r="H350" t="s">
        <v>1102</v>
      </c>
      <c r="I350" t="s">
        <v>252</v>
      </c>
      <c r="J350" t="str">
        <f t="shared" si="17"/>
        <v>CO</v>
      </c>
      <c r="K350">
        <v>40.024039000000002</v>
      </c>
      <c r="L350" s="69">
        <v>-105.25323899999999</v>
      </c>
      <c r="M350" s="60" t="s">
        <v>253</v>
      </c>
      <c r="N350" t="s">
        <v>254</v>
      </c>
      <c r="O350" s="1">
        <v>213</v>
      </c>
      <c r="P350" t="s">
        <v>120</v>
      </c>
      <c r="Q350" s="60" t="s">
        <v>114</v>
      </c>
      <c r="V350">
        <v>20</v>
      </c>
      <c r="Z350" s="56">
        <f t="shared" si="16"/>
        <v>20</v>
      </c>
      <c r="AD350" s="54" t="s">
        <v>110</v>
      </c>
      <c r="AE350" s="86">
        <v>8242</v>
      </c>
      <c r="AG350" s="86"/>
      <c r="AH350" s="97">
        <f t="shared" si="18"/>
        <v>8242</v>
      </c>
      <c r="AI350" s="87"/>
      <c r="AJ350" s="87"/>
    </row>
    <row r="351" spans="1:36" x14ac:dyDescent="0.3">
      <c r="A351" s="3">
        <v>1639</v>
      </c>
      <c r="B351" t="s">
        <v>897</v>
      </c>
      <c r="D351" t="s">
        <v>1078</v>
      </c>
      <c r="E351" s="1">
        <v>2022</v>
      </c>
      <c r="G351" s="77" t="str">
        <f ca="1">IF(MasterTable7[[#This Row],[Year Completed]]&lt;=YEAR(TODAY()),"Existing TOD","Planned TOD")</f>
        <v>Existing TOD</v>
      </c>
      <c r="H351" t="s">
        <v>1103</v>
      </c>
      <c r="I351" t="s">
        <v>90</v>
      </c>
      <c r="J351" t="str">
        <f t="shared" si="17"/>
        <v>CO</v>
      </c>
      <c r="K351">
        <v>39.627423511738201</v>
      </c>
      <c r="L351" s="69">
        <v>-104.90505660167899</v>
      </c>
      <c r="M351" s="60" t="s">
        <v>389</v>
      </c>
      <c r="N351" t="s">
        <v>405</v>
      </c>
      <c r="O351" s="1">
        <v>125</v>
      </c>
      <c r="P351" t="s">
        <v>108</v>
      </c>
      <c r="Q351" s="61" t="s">
        <v>109</v>
      </c>
      <c r="Z351" s="56">
        <f t="shared" si="16"/>
        <v>0</v>
      </c>
      <c r="AD351" s="60" t="s">
        <v>157</v>
      </c>
      <c r="AE351" s="22">
        <v>127000</v>
      </c>
      <c r="AF351" s="86">
        <v>8880</v>
      </c>
      <c r="AG351" s="86"/>
      <c r="AH351" s="44">
        <f t="shared" si="18"/>
        <v>135880</v>
      </c>
      <c r="AI351" s="87"/>
      <c r="AJ351" s="87"/>
    </row>
    <row r="352" spans="1:36" x14ac:dyDescent="0.3">
      <c r="A352" s="3">
        <v>1640</v>
      </c>
      <c r="B352" t="s">
        <v>898</v>
      </c>
      <c r="E352" s="1" t="s">
        <v>140</v>
      </c>
      <c r="G352" s="77" t="str">
        <f ca="1">IF(MasterTable7[[#This Row],[Year Completed]]&lt;=YEAR(TODAY()),"Existing TOD","Planned TOD")</f>
        <v>Planned TOD</v>
      </c>
      <c r="H352" t="s">
        <v>899</v>
      </c>
      <c r="I352" t="s">
        <v>900</v>
      </c>
      <c r="J352" t="str">
        <f t="shared" si="17"/>
        <v>CO</v>
      </c>
      <c r="K352">
        <v>39.806260999999999</v>
      </c>
      <c r="L352" s="72">
        <v>-105.027432</v>
      </c>
      <c r="M352" s="60" t="s">
        <v>309</v>
      </c>
      <c r="N352" t="s">
        <v>901</v>
      </c>
      <c r="O352" s="1">
        <v>225</v>
      </c>
      <c r="P352" t="s">
        <v>120</v>
      </c>
      <c r="Q352" s="60" t="s">
        <v>114</v>
      </c>
      <c r="R352" s="3" t="s">
        <v>95</v>
      </c>
      <c r="S352" s="3" t="s">
        <v>133</v>
      </c>
      <c r="Z352" s="56">
        <f t="shared" si="16"/>
        <v>0</v>
      </c>
      <c r="AD352" s="60"/>
      <c r="AF352" s="86"/>
      <c r="AG352" s="86"/>
      <c r="AH352" s="44">
        <f t="shared" si="18"/>
        <v>0</v>
      </c>
      <c r="AI352" s="87"/>
      <c r="AJ352" s="87"/>
    </row>
    <row r="353" spans="1:36" x14ac:dyDescent="0.3">
      <c r="A353" s="3">
        <v>1641</v>
      </c>
      <c r="B353" t="s">
        <v>902</v>
      </c>
      <c r="E353" s="82">
        <v>2019</v>
      </c>
      <c r="F353" s="82"/>
      <c r="G353" s="77" t="str">
        <f ca="1">IF(MasterTable7[[#This Row],[Year Completed]]&lt;=YEAR(TODAY()),"Existing TOD","Planned TOD")</f>
        <v>Existing TOD</v>
      </c>
      <c r="H353" s="76" t="s">
        <v>510</v>
      </c>
      <c r="I353" t="s">
        <v>468</v>
      </c>
      <c r="J353" t="str">
        <f t="shared" si="17"/>
        <v>CO</v>
      </c>
      <c r="K353">
        <v>39.532474000000001</v>
      </c>
      <c r="L353" s="52">
        <v>-104.873182</v>
      </c>
      <c r="M353" s="60" t="s">
        <v>389</v>
      </c>
      <c r="N353" t="s">
        <v>504</v>
      </c>
      <c r="O353" s="1">
        <v>248</v>
      </c>
      <c r="P353" s="7" t="s">
        <v>108</v>
      </c>
      <c r="Q353" s="61" t="s">
        <v>109</v>
      </c>
      <c r="R353" s="62" t="s">
        <v>105</v>
      </c>
      <c r="S353" s="62"/>
      <c r="T353" s="7"/>
      <c r="U353" s="7"/>
      <c r="V353" s="7"/>
      <c r="W353" s="7"/>
      <c r="X353" s="7"/>
      <c r="Y353" s="7"/>
      <c r="Z353" s="56">
        <f t="shared" si="16"/>
        <v>0</v>
      </c>
      <c r="AA353" s="1"/>
      <c r="AB353" s="1"/>
      <c r="AC353" s="1"/>
      <c r="AD353" s="54" t="s">
        <v>121</v>
      </c>
      <c r="AE353" s="83"/>
      <c r="AF353" s="88">
        <v>45000</v>
      </c>
      <c r="AG353" s="81" t="s">
        <v>105</v>
      </c>
      <c r="AH353" s="44">
        <f t="shared" si="18"/>
        <v>45000</v>
      </c>
      <c r="AI353" s="81" t="s">
        <v>105</v>
      </c>
      <c r="AJ353" s="81"/>
    </row>
    <row r="354" spans="1:36" ht="15" customHeight="1" x14ac:dyDescent="0.3">
      <c r="A354" s="3">
        <v>1642</v>
      </c>
      <c r="B354" t="s">
        <v>903</v>
      </c>
      <c r="E354" s="1" t="s">
        <v>140</v>
      </c>
      <c r="G354" s="77" t="str">
        <f ca="1">IF(MasterTable7[[#This Row],[Year Completed]]&lt;=YEAR(TODAY()),"Existing TOD","Planned TOD")</f>
        <v>Planned TOD</v>
      </c>
      <c r="H354" t="s">
        <v>904</v>
      </c>
      <c r="I354" t="s">
        <v>336</v>
      </c>
      <c r="J354" t="str">
        <f t="shared" si="17"/>
        <v>CO</v>
      </c>
      <c r="K354">
        <v>39.738582999999998</v>
      </c>
      <c r="L354" s="73">
        <v>-104.835768</v>
      </c>
      <c r="M354" s="60" t="s">
        <v>337</v>
      </c>
      <c r="N354" t="s">
        <v>347</v>
      </c>
      <c r="O354" s="1">
        <v>232</v>
      </c>
      <c r="P354" t="s">
        <v>120</v>
      </c>
      <c r="Q354" s="60" t="s">
        <v>114</v>
      </c>
      <c r="R354" s="3" t="s">
        <v>95</v>
      </c>
      <c r="V354">
        <v>370</v>
      </c>
      <c r="Z354" s="56">
        <f t="shared" si="16"/>
        <v>370</v>
      </c>
      <c r="AD354" s="54" t="s">
        <v>121</v>
      </c>
      <c r="AF354" s="86">
        <v>9000</v>
      </c>
      <c r="AG354" s="86"/>
      <c r="AH354" s="97">
        <f t="shared" si="18"/>
        <v>9000</v>
      </c>
      <c r="AI354" s="87"/>
      <c r="AJ354" s="87"/>
    </row>
    <row r="355" spans="1:36" x14ac:dyDescent="0.3">
      <c r="A355">
        <v>1643</v>
      </c>
      <c r="B355" t="s">
        <v>905</v>
      </c>
      <c r="E355" s="1">
        <v>2022</v>
      </c>
      <c r="G355" s="77" t="str">
        <f ca="1">IF(MasterTable7[[#This Row],[Year Completed]]&lt;=YEAR(TODAY()),"Existing TOD","Planned TOD")</f>
        <v>Existing TOD</v>
      </c>
      <c r="H355" t="s">
        <v>906</v>
      </c>
      <c r="I355" t="s">
        <v>90</v>
      </c>
      <c r="J355" t="str">
        <f t="shared" si="17"/>
        <v>CO</v>
      </c>
      <c r="K355">
        <v>39.750579999999999</v>
      </c>
      <c r="L355" s="72">
        <v>-104.985731</v>
      </c>
      <c r="M355" s="60" t="s">
        <v>563</v>
      </c>
      <c r="N355" t="s">
        <v>564</v>
      </c>
      <c r="O355" s="1">
        <v>73</v>
      </c>
      <c r="P355" t="s">
        <v>93</v>
      </c>
      <c r="Q355" s="60" t="s">
        <v>100</v>
      </c>
      <c r="R355" s="3" t="s">
        <v>95</v>
      </c>
      <c r="T355">
        <v>98</v>
      </c>
      <c r="Z355" s="56">
        <f t="shared" si="16"/>
        <v>98</v>
      </c>
      <c r="AD355" s="60"/>
      <c r="AF355" s="86"/>
      <c r="AG355" s="86"/>
      <c r="AH355" s="97">
        <f t="shared" si="18"/>
        <v>0</v>
      </c>
      <c r="AI355" s="87"/>
      <c r="AJ355" s="87"/>
    </row>
    <row r="356" spans="1:36" x14ac:dyDescent="0.3">
      <c r="A356">
        <v>1708</v>
      </c>
      <c r="B356" t="s">
        <v>1026</v>
      </c>
      <c r="D356" t="s">
        <v>950</v>
      </c>
      <c r="E356" s="1">
        <v>2023</v>
      </c>
      <c r="G356" s="77" t="str">
        <f ca="1">IF(MasterTable7[[#This Row],[Year Completed]]&lt;=YEAR(TODAY()),"Existing TOD","Planned TOD")</f>
        <v>Existing TOD</v>
      </c>
      <c r="H356" t="s">
        <v>1104</v>
      </c>
      <c r="I356" t="s">
        <v>252</v>
      </c>
      <c r="J356" t="str">
        <f t="shared" si="17"/>
        <v>CO</v>
      </c>
      <c r="K356">
        <v>40.024104267435803</v>
      </c>
      <c r="L356">
        <v>-105.253239549417</v>
      </c>
      <c r="M356" s="60" t="s">
        <v>253</v>
      </c>
      <c r="N356" t="s">
        <v>254</v>
      </c>
      <c r="Q356" s="60"/>
      <c r="V356">
        <v>23</v>
      </c>
      <c r="Z356" s="65">
        <f t="shared" ref="Z356:Z419" si="19">SUM(T356:Y356)</f>
        <v>23</v>
      </c>
      <c r="AD356" s="60" t="s">
        <v>110</v>
      </c>
      <c r="AE356" s="22">
        <v>5231</v>
      </c>
      <c r="AH356" s="97">
        <f t="shared" si="18"/>
        <v>5231</v>
      </c>
    </row>
    <row r="357" spans="1:36" x14ac:dyDescent="0.3">
      <c r="A357">
        <v>1709</v>
      </c>
      <c r="B357" t="s">
        <v>1027</v>
      </c>
      <c r="D357" t="s">
        <v>950</v>
      </c>
      <c r="E357" s="1">
        <v>2023</v>
      </c>
      <c r="G357" s="77" t="str">
        <f ca="1">IF(MasterTable7[[#This Row],[Year Completed]]&lt;=YEAR(TODAY()),"Existing TOD","Planned TOD")</f>
        <v>Existing TOD</v>
      </c>
      <c r="H357" t="s">
        <v>1105</v>
      </c>
      <c r="I357" t="s">
        <v>252</v>
      </c>
      <c r="J357" t="str">
        <f t="shared" si="17"/>
        <v>CO</v>
      </c>
      <c r="K357">
        <v>40.024429598239401</v>
      </c>
      <c r="L357">
        <v>-105.253212996904</v>
      </c>
      <c r="M357" s="60" t="s">
        <v>253</v>
      </c>
      <c r="N357" t="s">
        <v>254</v>
      </c>
      <c r="Q357" s="60"/>
      <c r="V357">
        <v>34</v>
      </c>
      <c r="Z357" s="65">
        <f t="shared" si="19"/>
        <v>34</v>
      </c>
      <c r="AD357" s="60" t="s">
        <v>110</v>
      </c>
      <c r="AE357" s="22">
        <v>4778</v>
      </c>
      <c r="AH357" s="97">
        <f t="shared" si="18"/>
        <v>4778</v>
      </c>
    </row>
    <row r="358" spans="1:36" x14ac:dyDescent="0.3">
      <c r="A358">
        <v>1647</v>
      </c>
      <c r="B358" t="s">
        <v>912</v>
      </c>
      <c r="D358" t="s">
        <v>981</v>
      </c>
      <c r="E358" s="1" t="s">
        <v>1089</v>
      </c>
      <c r="G358" s="77" t="str">
        <f ca="1">IF(MasterTable7[[#This Row],[Year Completed]]&lt;=YEAR(TODAY()),"Existing TOD","Planned TOD")</f>
        <v>Planned TOD</v>
      </c>
      <c r="H358" t="s">
        <v>913</v>
      </c>
      <c r="I358" t="s">
        <v>90</v>
      </c>
      <c r="J358" t="str">
        <f t="shared" si="17"/>
        <v>CO</v>
      </c>
      <c r="K358">
        <v>39.733426000000001</v>
      </c>
      <c r="L358" s="72">
        <v>-105.020838</v>
      </c>
      <c r="M358" s="60" t="s">
        <v>643</v>
      </c>
      <c r="N358" t="s">
        <v>644</v>
      </c>
      <c r="O358" s="1">
        <v>175</v>
      </c>
      <c r="P358" t="s">
        <v>93</v>
      </c>
      <c r="Q358" s="60" t="s">
        <v>94</v>
      </c>
      <c r="R358" s="3" t="s">
        <v>95</v>
      </c>
      <c r="T358">
        <v>132</v>
      </c>
      <c r="V358">
        <v>37</v>
      </c>
      <c r="Z358" s="56">
        <f t="shared" si="19"/>
        <v>169</v>
      </c>
      <c r="AD358" s="60"/>
      <c r="AF358" s="86"/>
      <c r="AG358" s="86"/>
      <c r="AH358" s="97">
        <f t="shared" si="18"/>
        <v>0</v>
      </c>
      <c r="AI358" s="87"/>
      <c r="AJ358" s="87"/>
    </row>
    <row r="359" spans="1:36" x14ac:dyDescent="0.3">
      <c r="A359">
        <v>1648</v>
      </c>
      <c r="B359" t="s">
        <v>914</v>
      </c>
      <c r="E359" s="1" t="s">
        <v>322</v>
      </c>
      <c r="G359" s="77" t="str">
        <f ca="1">IF(MasterTable7[[#This Row],[Year Completed]]&lt;=YEAR(TODAY()),"Existing TOD","Planned TOD")</f>
        <v>Planned TOD</v>
      </c>
      <c r="H359" t="s">
        <v>915</v>
      </c>
      <c r="I359" t="s">
        <v>656</v>
      </c>
      <c r="J359" t="str">
        <f t="shared" si="17"/>
        <v>CO</v>
      </c>
      <c r="K359">
        <v>39.738238000000003</v>
      </c>
      <c r="L359" s="72">
        <v>-105.07758200000001</v>
      </c>
      <c r="M359" s="60" t="s">
        <v>643</v>
      </c>
      <c r="N359" t="s">
        <v>672</v>
      </c>
      <c r="O359" s="1">
        <v>179</v>
      </c>
      <c r="P359" t="s">
        <v>93</v>
      </c>
      <c r="Q359" s="60" t="s">
        <v>100</v>
      </c>
      <c r="R359" s="3" t="s">
        <v>95</v>
      </c>
      <c r="T359">
        <v>40</v>
      </c>
      <c r="Z359" s="56">
        <f t="shared" si="19"/>
        <v>40</v>
      </c>
      <c r="AD359" s="60"/>
      <c r="AF359" s="86"/>
      <c r="AG359" s="86"/>
      <c r="AH359" s="97">
        <f t="shared" si="18"/>
        <v>0</v>
      </c>
      <c r="AI359" s="87"/>
      <c r="AJ359" s="87"/>
    </row>
    <row r="360" spans="1:36" x14ac:dyDescent="0.3">
      <c r="A360">
        <v>1649</v>
      </c>
      <c r="B360" t="s">
        <v>916</v>
      </c>
      <c r="E360" s="1" t="s">
        <v>140</v>
      </c>
      <c r="G360" s="77" t="str">
        <f ca="1">IF(MasterTable7[[#This Row],[Year Completed]]&lt;=YEAR(TODAY()),"Existing TOD","Planned TOD")</f>
        <v>Planned TOD</v>
      </c>
      <c r="H360" t="s">
        <v>1106</v>
      </c>
      <c r="I360" t="s">
        <v>308</v>
      </c>
      <c r="J360" t="str">
        <f t="shared" si="17"/>
        <v>CO</v>
      </c>
      <c r="K360">
        <v>39.802665375110202</v>
      </c>
      <c r="L360" s="72">
        <v>-105.078778598196</v>
      </c>
      <c r="M360" s="60" t="s">
        <v>309</v>
      </c>
      <c r="N360" t="s">
        <v>314</v>
      </c>
      <c r="O360" s="1">
        <v>34</v>
      </c>
      <c r="P360" t="s">
        <v>93</v>
      </c>
      <c r="Q360" s="60" t="s">
        <v>100</v>
      </c>
      <c r="R360" s="3" t="s">
        <v>95</v>
      </c>
      <c r="T360">
        <v>50</v>
      </c>
      <c r="Z360" s="56">
        <f t="shared" si="19"/>
        <v>50</v>
      </c>
      <c r="AD360" s="60"/>
      <c r="AF360" s="86">
        <v>1893</v>
      </c>
      <c r="AG360" s="86"/>
      <c r="AH360" s="97">
        <f t="shared" si="18"/>
        <v>1893</v>
      </c>
      <c r="AI360" s="87"/>
      <c r="AJ360" s="87">
        <v>54</v>
      </c>
    </row>
    <row r="361" spans="1:36" x14ac:dyDescent="0.3">
      <c r="A361">
        <v>1650</v>
      </c>
      <c r="B361" t="s">
        <v>917</v>
      </c>
      <c r="E361" s="1">
        <v>2017</v>
      </c>
      <c r="G361" s="77" t="str">
        <f ca="1">IF(MasterTable7[[#This Row],[Year Completed]]&lt;=YEAR(TODAY()),"Existing TOD","Planned TOD")</f>
        <v>Existing TOD</v>
      </c>
      <c r="H361" t="s">
        <v>918</v>
      </c>
      <c r="I361" t="s">
        <v>90</v>
      </c>
      <c r="J361" t="str">
        <f t="shared" si="17"/>
        <v>CO</v>
      </c>
      <c r="K361">
        <v>39.678994000000003</v>
      </c>
      <c r="L361" s="72">
        <v>-104.99632699999999</v>
      </c>
      <c r="M361" s="60" t="s">
        <v>533</v>
      </c>
      <c r="N361" t="s">
        <v>542</v>
      </c>
      <c r="O361" s="1">
        <v>61</v>
      </c>
      <c r="P361" t="s">
        <v>93</v>
      </c>
      <c r="Q361" s="60" t="s">
        <v>114</v>
      </c>
      <c r="R361" s="3" t="s">
        <v>95</v>
      </c>
      <c r="V361">
        <v>28</v>
      </c>
      <c r="Z361" s="56">
        <f t="shared" si="19"/>
        <v>28</v>
      </c>
      <c r="AD361" s="60"/>
      <c r="AF361" s="86"/>
      <c r="AG361" s="86"/>
      <c r="AH361" s="97">
        <f t="shared" si="18"/>
        <v>0</v>
      </c>
      <c r="AI361" s="87"/>
      <c r="AJ361" s="87"/>
    </row>
    <row r="362" spans="1:36" x14ac:dyDescent="0.3">
      <c r="A362">
        <v>1652</v>
      </c>
      <c r="B362" t="s">
        <v>919</v>
      </c>
      <c r="E362" s="1" t="s">
        <v>140</v>
      </c>
      <c r="G362" s="77" t="str">
        <f ca="1">IF(MasterTable7[[#This Row],[Year Completed]]&lt;=YEAR(TODAY()),"Existing TOD","Planned TOD")</f>
        <v>Planned TOD</v>
      </c>
      <c r="H362" t="s">
        <v>920</v>
      </c>
      <c r="I362" t="s">
        <v>90</v>
      </c>
      <c r="J362" t="str">
        <f t="shared" si="17"/>
        <v>CO</v>
      </c>
      <c r="K362">
        <v>39.736503999999996</v>
      </c>
      <c r="L362" s="72">
        <v>-105.007456</v>
      </c>
      <c r="M362" s="60" t="s">
        <v>91</v>
      </c>
      <c r="N362" t="s">
        <v>92</v>
      </c>
      <c r="O362" s="1">
        <v>66</v>
      </c>
      <c r="P362" t="s">
        <v>93</v>
      </c>
      <c r="Q362" s="60" t="s">
        <v>114</v>
      </c>
      <c r="R362" s="3" t="s">
        <v>95</v>
      </c>
      <c r="V362">
        <v>200</v>
      </c>
      <c r="Z362" s="56">
        <f t="shared" si="19"/>
        <v>200</v>
      </c>
      <c r="AD362" s="60"/>
      <c r="AF362" s="86"/>
      <c r="AG362" s="86"/>
      <c r="AH362" s="97">
        <f t="shared" si="18"/>
        <v>0</v>
      </c>
      <c r="AI362" s="87"/>
      <c r="AJ362" s="87"/>
    </row>
    <row r="363" spans="1:36" x14ac:dyDescent="0.3">
      <c r="A363">
        <v>1653</v>
      </c>
      <c r="B363" t="s">
        <v>921</v>
      </c>
      <c r="C363" t="s">
        <v>922</v>
      </c>
      <c r="E363" s="1" t="s">
        <v>322</v>
      </c>
      <c r="G363" s="77" t="str">
        <f ca="1">IF(MasterTable7[[#This Row],[Year Completed]]&lt;=YEAR(TODAY()),"Existing TOD","Planned TOD")</f>
        <v>Planned TOD</v>
      </c>
      <c r="H363" t="s">
        <v>923</v>
      </c>
      <c r="I363" t="s">
        <v>90</v>
      </c>
      <c r="J363" s="7" t="str">
        <f t="shared" si="17"/>
        <v>CO</v>
      </c>
      <c r="K363">
        <v>39.769759000000001</v>
      </c>
      <c r="L363" s="69">
        <v>-104.996741</v>
      </c>
      <c r="M363" s="60" t="s">
        <v>208</v>
      </c>
      <c r="N363" t="s">
        <v>209</v>
      </c>
      <c r="O363" s="1">
        <v>227</v>
      </c>
      <c r="P363" t="s">
        <v>120</v>
      </c>
      <c r="Q363" s="60" t="s">
        <v>114</v>
      </c>
      <c r="R363" s="3" t="s">
        <v>95</v>
      </c>
      <c r="V363">
        <v>425</v>
      </c>
      <c r="Z363" s="56">
        <f t="shared" si="19"/>
        <v>425</v>
      </c>
      <c r="AA363" s="1"/>
      <c r="AD363" s="54" t="s">
        <v>121</v>
      </c>
      <c r="AF363" s="86">
        <v>5656</v>
      </c>
      <c r="AG363" s="86"/>
      <c r="AH363" s="97">
        <f t="shared" si="18"/>
        <v>5656</v>
      </c>
      <c r="AI363" s="87"/>
      <c r="AJ363" s="87"/>
    </row>
    <row r="364" spans="1:36" x14ac:dyDescent="0.3">
      <c r="A364">
        <v>1654</v>
      </c>
      <c r="B364" t="s">
        <v>924</v>
      </c>
      <c r="C364" t="s">
        <v>925</v>
      </c>
      <c r="E364" s="1" t="s">
        <v>322</v>
      </c>
      <c r="G364" s="77" t="str">
        <f ca="1">IF(MasterTable7[[#This Row],[Year Completed]]&lt;=YEAR(TODAY()),"Existing TOD","Planned TOD")</f>
        <v>Planned TOD</v>
      </c>
      <c r="H364" t="s">
        <v>926</v>
      </c>
      <c r="I364" t="s">
        <v>90</v>
      </c>
      <c r="J364" s="7" t="str">
        <f t="shared" si="17"/>
        <v>CO</v>
      </c>
      <c r="K364">
        <v>39.771920999999999</v>
      </c>
      <c r="L364" s="69">
        <v>-104.996031</v>
      </c>
      <c r="M364" s="60" t="s">
        <v>208</v>
      </c>
      <c r="N364" t="s">
        <v>209</v>
      </c>
      <c r="O364" s="1">
        <v>227</v>
      </c>
      <c r="P364" t="s">
        <v>93</v>
      </c>
      <c r="Q364" s="60" t="s">
        <v>114</v>
      </c>
      <c r="R364" s="3" t="s">
        <v>95</v>
      </c>
      <c r="V364">
        <v>298</v>
      </c>
      <c r="Z364" s="56">
        <f t="shared" si="19"/>
        <v>298</v>
      </c>
      <c r="AD364" s="60" t="s">
        <v>109</v>
      </c>
      <c r="AF364" s="86"/>
      <c r="AG364" s="86"/>
      <c r="AH364" s="97">
        <f t="shared" si="18"/>
        <v>0</v>
      </c>
      <c r="AI364" s="87"/>
      <c r="AJ364" s="87"/>
    </row>
    <row r="365" spans="1:36" x14ac:dyDescent="0.3">
      <c r="A365">
        <v>1681</v>
      </c>
      <c r="B365" t="s">
        <v>978</v>
      </c>
      <c r="E365" s="1" t="s">
        <v>322</v>
      </c>
      <c r="G365" s="96" t="str">
        <f ca="1">IF(MasterTable7[[#This Row],[Year Completed]]&lt;=YEAR(TODAY()),"Existing TOD","Planned TOD")</f>
        <v>Planned TOD</v>
      </c>
      <c r="H365" t="s">
        <v>979</v>
      </c>
      <c r="I365" t="s">
        <v>90</v>
      </c>
      <c r="J365" t="str">
        <f t="shared" si="17"/>
        <v>CO</v>
      </c>
      <c r="K365">
        <v>39.771750248713403</v>
      </c>
      <c r="L365">
        <v>-104.980093602652</v>
      </c>
      <c r="M365" s="53" t="s">
        <v>200</v>
      </c>
      <c r="N365" s="3" t="s">
        <v>201</v>
      </c>
      <c r="O365" s="1">
        <v>236</v>
      </c>
      <c r="P365" t="s">
        <v>120</v>
      </c>
      <c r="Q365" s="60" t="s">
        <v>114</v>
      </c>
      <c r="R365" s="3" t="s">
        <v>95</v>
      </c>
      <c r="V365">
        <v>92</v>
      </c>
      <c r="Z365" s="65">
        <f t="shared" si="19"/>
        <v>92</v>
      </c>
      <c r="AD365" s="60" t="s">
        <v>157</v>
      </c>
      <c r="AE365" s="22">
        <v>7500</v>
      </c>
      <c r="AF365" s="22">
        <v>7900</v>
      </c>
      <c r="AH365" s="97">
        <f t="shared" si="18"/>
        <v>15400</v>
      </c>
    </row>
    <row r="366" spans="1:36" x14ac:dyDescent="0.3">
      <c r="A366">
        <v>1656</v>
      </c>
      <c r="B366" t="s">
        <v>929</v>
      </c>
      <c r="E366" s="1" t="s">
        <v>140</v>
      </c>
      <c r="G366" s="77" t="str">
        <f ca="1">IF(MasterTable7[[#This Row],[Year Completed]]&lt;=YEAR(TODAY()),"Existing TOD","Planned TOD")</f>
        <v>Planned TOD</v>
      </c>
      <c r="H366" t="s">
        <v>930</v>
      </c>
      <c r="I366" t="s">
        <v>468</v>
      </c>
      <c r="J366" t="str">
        <f t="shared" si="17"/>
        <v>CO</v>
      </c>
      <c r="K366">
        <v>39.544072</v>
      </c>
      <c r="L366" s="69">
        <v>-104.870682</v>
      </c>
      <c r="M366" s="60" t="s">
        <v>389</v>
      </c>
      <c r="N366" t="s">
        <v>469</v>
      </c>
      <c r="O366" s="1">
        <v>121</v>
      </c>
      <c r="P366" t="s">
        <v>120</v>
      </c>
      <c r="Q366" s="60" t="s">
        <v>114</v>
      </c>
      <c r="R366" s="3" t="s">
        <v>95</v>
      </c>
      <c r="V366">
        <v>425</v>
      </c>
      <c r="Z366" s="56">
        <f t="shared" si="19"/>
        <v>425</v>
      </c>
      <c r="AD366" s="54" t="s">
        <v>121</v>
      </c>
      <c r="AF366" s="86">
        <v>3000</v>
      </c>
      <c r="AG366" s="86"/>
      <c r="AH366" s="97">
        <f t="shared" si="18"/>
        <v>3000</v>
      </c>
      <c r="AI366" s="87"/>
      <c r="AJ366" s="87"/>
    </row>
    <row r="367" spans="1:36" x14ac:dyDescent="0.3">
      <c r="A367">
        <v>1657</v>
      </c>
      <c r="B367" t="s">
        <v>931</v>
      </c>
      <c r="E367" s="1" t="s">
        <v>140</v>
      </c>
      <c r="G367" s="77" t="str">
        <f ca="1">IF(MasterTable7[[#This Row],[Year Completed]]&lt;=YEAR(TODAY()),"Existing TOD","Planned TOD")</f>
        <v>Planned TOD</v>
      </c>
      <c r="H367" t="s">
        <v>932</v>
      </c>
      <c r="I367" t="s">
        <v>336</v>
      </c>
      <c r="J367" t="str">
        <f t="shared" si="17"/>
        <v>CO</v>
      </c>
      <c r="K367">
        <v>39.710033000000003</v>
      </c>
      <c r="L367" s="69">
        <v>-104.823228</v>
      </c>
      <c r="M367" s="60" t="s">
        <v>337</v>
      </c>
      <c r="N367" t="s">
        <v>344</v>
      </c>
      <c r="O367" s="1">
        <v>234</v>
      </c>
      <c r="P367" t="s">
        <v>108</v>
      </c>
      <c r="Q367" s="61" t="s">
        <v>109</v>
      </c>
      <c r="Z367" s="56">
        <f t="shared" si="19"/>
        <v>0</v>
      </c>
      <c r="AD367" s="60" t="s">
        <v>148</v>
      </c>
      <c r="AF367" s="86"/>
      <c r="AG367" s="86"/>
      <c r="AH367" s="97">
        <f t="shared" si="18"/>
        <v>0</v>
      </c>
      <c r="AI367" s="87">
        <v>119</v>
      </c>
      <c r="AJ367" s="87"/>
    </row>
    <row r="368" spans="1:36" x14ac:dyDescent="0.3">
      <c r="A368">
        <v>1735</v>
      </c>
      <c r="B368" t="s">
        <v>1107</v>
      </c>
      <c r="C368" t="s">
        <v>1108</v>
      </c>
      <c r="D368" t="s">
        <v>1075</v>
      </c>
      <c r="E368" s="1">
        <v>2023</v>
      </c>
      <c r="G368" s="51" t="str">
        <f ca="1">IF(MasterTable7[[#This Row],[Year Completed]]&lt;=YEAR(TODAY()),"Existing TOD","Planned TOD")</f>
        <v>Existing TOD</v>
      </c>
      <c r="H368" t="s">
        <v>1109</v>
      </c>
      <c r="I368" t="s">
        <v>275</v>
      </c>
      <c r="J368" t="str">
        <f t="shared" si="17"/>
        <v>CO</v>
      </c>
      <c r="K368">
        <v>39.905487844401897</v>
      </c>
      <c r="L368">
        <v>-105.094435791168</v>
      </c>
      <c r="M368" s="60" t="s">
        <v>253</v>
      </c>
      <c r="N368" t="s">
        <v>276</v>
      </c>
      <c r="O368" s="1">
        <v>161</v>
      </c>
      <c r="P368" t="s">
        <v>93</v>
      </c>
      <c r="Q368" s="60" t="s">
        <v>114</v>
      </c>
      <c r="R368" s="3" t="s">
        <v>95</v>
      </c>
      <c r="V368">
        <v>325</v>
      </c>
      <c r="Z368" s="65">
        <f t="shared" si="19"/>
        <v>325</v>
      </c>
      <c r="AD368" s="60" t="s">
        <v>109</v>
      </c>
      <c r="AE368" s="43"/>
      <c r="AF368" s="43"/>
      <c r="AG368" s="43"/>
      <c r="AH368" s="97">
        <f t="shared" si="18"/>
        <v>0</v>
      </c>
      <c r="AI368" s="74"/>
      <c r="AJ368" s="74">
        <v>577</v>
      </c>
    </row>
    <row r="369" spans="1:36" x14ac:dyDescent="0.3">
      <c r="A369">
        <v>1659</v>
      </c>
      <c r="B369" t="s">
        <v>1110</v>
      </c>
      <c r="C369" t="s">
        <v>935</v>
      </c>
      <c r="E369" s="1" t="s">
        <v>322</v>
      </c>
      <c r="G369" s="77" t="str">
        <f ca="1">IF(MasterTable7[[#This Row],[Year Completed]]&lt;=YEAR(TODAY()),"Existing TOD","Planned TOD")</f>
        <v>Planned TOD</v>
      </c>
      <c r="H369" t="s">
        <v>1111</v>
      </c>
      <c r="I369" t="s">
        <v>90</v>
      </c>
      <c r="J369" t="str">
        <f t="shared" si="17"/>
        <v>CO</v>
      </c>
      <c r="K369">
        <v>39.767767999999997</v>
      </c>
      <c r="L369" s="69">
        <v>-104.891552</v>
      </c>
      <c r="M369" s="53" t="s">
        <v>200</v>
      </c>
      <c r="N369" t="s">
        <v>247</v>
      </c>
      <c r="O369" s="1">
        <v>219</v>
      </c>
      <c r="P369" t="s">
        <v>93</v>
      </c>
      <c r="Q369" s="60" t="s">
        <v>114</v>
      </c>
      <c r="R369" s="3" t="s">
        <v>95</v>
      </c>
      <c r="V369">
        <v>301</v>
      </c>
      <c r="Z369" s="56">
        <f t="shared" si="19"/>
        <v>301</v>
      </c>
      <c r="AD369" s="60"/>
      <c r="AF369" s="86"/>
      <c r="AG369" s="86"/>
      <c r="AH369" s="97">
        <f t="shared" si="18"/>
        <v>0</v>
      </c>
      <c r="AI369" s="87"/>
      <c r="AJ369" s="87">
        <v>380</v>
      </c>
    </row>
    <row r="370" spans="1:36" x14ac:dyDescent="0.3">
      <c r="A370">
        <v>1660</v>
      </c>
      <c r="B370" t="s">
        <v>936</v>
      </c>
      <c r="E370" s="1" t="s">
        <v>140</v>
      </c>
      <c r="G370" s="77" t="str">
        <f ca="1">IF(MasterTable7[[#This Row],[Year Completed]]&lt;=YEAR(TODAY()),"Existing TOD","Planned TOD")</f>
        <v>Planned TOD</v>
      </c>
      <c r="H370" t="s">
        <v>1112</v>
      </c>
      <c r="I370" t="s">
        <v>90</v>
      </c>
      <c r="J370" t="str">
        <f t="shared" si="17"/>
        <v>CO</v>
      </c>
      <c r="K370">
        <v>39.768720000000002</v>
      </c>
      <c r="L370" s="69">
        <v>-104.891402</v>
      </c>
      <c r="M370" s="53" t="s">
        <v>200</v>
      </c>
      <c r="N370" t="s">
        <v>247</v>
      </c>
      <c r="O370" s="1">
        <v>219</v>
      </c>
      <c r="P370" t="s">
        <v>120</v>
      </c>
      <c r="Q370" s="60" t="s">
        <v>114</v>
      </c>
      <c r="R370" s="3" t="s">
        <v>95</v>
      </c>
      <c r="V370">
        <v>375</v>
      </c>
      <c r="Z370" s="56">
        <f t="shared" si="19"/>
        <v>375</v>
      </c>
      <c r="AD370" s="60" t="s">
        <v>121</v>
      </c>
      <c r="AF370" s="86">
        <v>6000</v>
      </c>
      <c r="AG370" s="86"/>
      <c r="AH370" s="97">
        <f t="shared" si="18"/>
        <v>6000</v>
      </c>
      <c r="AI370" s="87"/>
      <c r="AJ370" s="87">
        <v>430</v>
      </c>
    </row>
    <row r="371" spans="1:36" x14ac:dyDescent="0.3">
      <c r="A371">
        <v>1661</v>
      </c>
      <c r="B371" t="s">
        <v>937</v>
      </c>
      <c r="C371" t="s">
        <v>938</v>
      </c>
      <c r="E371" s="1" t="s">
        <v>140</v>
      </c>
      <c r="G371" s="77" t="str">
        <f ca="1">IF(MasterTable7[[#This Row],[Year Completed]]&lt;=YEAR(TODAY()),"Existing TOD","Planned TOD")</f>
        <v>Planned TOD</v>
      </c>
      <c r="H371" t="s">
        <v>1113</v>
      </c>
      <c r="I371" t="s">
        <v>336</v>
      </c>
      <c r="J371" t="str">
        <f t="shared" si="17"/>
        <v>CO</v>
      </c>
      <c r="K371">
        <v>39.706626</v>
      </c>
      <c r="L371" s="69">
        <v>-104.81845300000001</v>
      </c>
      <c r="M371" s="60" t="s">
        <v>337</v>
      </c>
      <c r="N371" t="s">
        <v>344</v>
      </c>
      <c r="O371" s="1">
        <v>234</v>
      </c>
      <c r="P371" t="s">
        <v>93</v>
      </c>
      <c r="Q371" s="60" t="s">
        <v>114</v>
      </c>
      <c r="R371" s="3" t="s">
        <v>95</v>
      </c>
      <c r="V371">
        <v>357</v>
      </c>
      <c r="Z371" s="56">
        <f t="shared" si="19"/>
        <v>357</v>
      </c>
      <c r="AD371" s="60"/>
      <c r="AF371" s="86"/>
      <c r="AG371" s="86"/>
      <c r="AH371" s="97">
        <f t="shared" si="18"/>
        <v>0</v>
      </c>
      <c r="AI371" s="87"/>
      <c r="AJ371" s="87"/>
    </row>
    <row r="372" spans="1:36" x14ac:dyDescent="0.3">
      <c r="A372">
        <v>1662</v>
      </c>
      <c r="B372" t="s">
        <v>939</v>
      </c>
      <c r="E372" s="1" t="s">
        <v>140</v>
      </c>
      <c r="G372" s="77" t="str">
        <f ca="1">IF(MasterTable7[[#This Row],[Year Completed]]&lt;=YEAR(TODAY()),"Existing TOD","Planned TOD")</f>
        <v>Planned TOD</v>
      </c>
      <c r="H372" t="s">
        <v>940</v>
      </c>
      <c r="I372" t="s">
        <v>336</v>
      </c>
      <c r="J372" t="str">
        <f t="shared" si="17"/>
        <v>CO</v>
      </c>
      <c r="K372">
        <v>39.706391000000004</v>
      </c>
      <c r="L372" s="69">
        <v>-104.81619499999999</v>
      </c>
      <c r="M372" s="60" t="s">
        <v>337</v>
      </c>
      <c r="N372" t="s">
        <v>344</v>
      </c>
      <c r="O372" s="1">
        <v>234</v>
      </c>
      <c r="P372" t="s">
        <v>93</v>
      </c>
      <c r="Q372" s="60" t="s">
        <v>114</v>
      </c>
      <c r="R372" s="3" t="s">
        <v>95</v>
      </c>
      <c r="V372">
        <v>416</v>
      </c>
      <c r="Z372" s="56">
        <f t="shared" si="19"/>
        <v>416</v>
      </c>
      <c r="AD372" s="60"/>
      <c r="AF372" s="86"/>
      <c r="AG372" s="86"/>
      <c r="AH372" s="97">
        <f t="shared" si="18"/>
        <v>0</v>
      </c>
      <c r="AI372" s="87"/>
      <c r="AJ372" s="87"/>
    </row>
    <row r="373" spans="1:36" x14ac:dyDescent="0.3">
      <c r="A373">
        <v>1663</v>
      </c>
      <c r="B373" t="s">
        <v>941</v>
      </c>
      <c r="E373" s="1" t="s">
        <v>140</v>
      </c>
      <c r="G373" s="77" t="str">
        <f ca="1">IF(MasterTable7[[#This Row],[Year Completed]]&lt;=YEAR(TODAY()),"Existing TOD","Planned TOD")</f>
        <v>Planned TOD</v>
      </c>
      <c r="H373" t="s">
        <v>940</v>
      </c>
      <c r="I373" t="s">
        <v>336</v>
      </c>
      <c r="J373" t="str">
        <f t="shared" si="17"/>
        <v>CO</v>
      </c>
      <c r="K373">
        <v>39.706377000000003</v>
      </c>
      <c r="L373" s="69">
        <v>-104.81355499999999</v>
      </c>
      <c r="M373" s="60" t="s">
        <v>337</v>
      </c>
      <c r="N373" t="s">
        <v>344</v>
      </c>
      <c r="O373" s="1">
        <v>234</v>
      </c>
      <c r="P373" t="s">
        <v>93</v>
      </c>
      <c r="Q373" s="60" t="s">
        <v>523</v>
      </c>
      <c r="R373" s="3" t="s">
        <v>95</v>
      </c>
      <c r="X373">
        <v>222</v>
      </c>
      <c r="Z373" s="56">
        <f t="shared" si="19"/>
        <v>222</v>
      </c>
      <c r="AD373" s="60"/>
      <c r="AF373" s="86"/>
      <c r="AG373" s="86"/>
      <c r="AH373" s="97">
        <f t="shared" si="18"/>
        <v>0</v>
      </c>
      <c r="AI373" s="87"/>
      <c r="AJ373" s="87"/>
    </row>
    <row r="374" spans="1:36" x14ac:dyDescent="0.3">
      <c r="A374">
        <v>1722</v>
      </c>
      <c r="B374" t="s">
        <v>1114</v>
      </c>
      <c r="E374" s="1" t="s">
        <v>322</v>
      </c>
      <c r="G374" s="77" t="str">
        <f ca="1">IF(MasterTable7[[#This Row],[Year Completed]]&lt;=YEAR(TODAY()),"Existing TOD","Planned TOD")</f>
        <v>Planned TOD</v>
      </c>
      <c r="H374" t="s">
        <v>1115</v>
      </c>
      <c r="I374" t="s">
        <v>90</v>
      </c>
      <c r="J374" t="str">
        <f t="shared" si="17"/>
        <v>CO</v>
      </c>
      <c r="K374">
        <v>39.773627945431301</v>
      </c>
      <c r="L374">
        <v>-104.972337803302</v>
      </c>
      <c r="M374" s="60" t="s">
        <v>200</v>
      </c>
      <c r="N374" t="s">
        <v>201</v>
      </c>
      <c r="P374" t="s">
        <v>108</v>
      </c>
      <c r="Q374" s="60" t="s">
        <v>109</v>
      </c>
      <c r="Z374" s="65">
        <f t="shared" si="19"/>
        <v>0</v>
      </c>
      <c r="AD374" s="60" t="s">
        <v>1116</v>
      </c>
      <c r="AE374" s="22">
        <v>6624</v>
      </c>
      <c r="AG374" s="22">
        <v>10000</v>
      </c>
      <c r="AH374" s="97">
        <f t="shared" si="18"/>
        <v>16624</v>
      </c>
    </row>
    <row r="375" spans="1:36" x14ac:dyDescent="0.3">
      <c r="A375">
        <v>1665</v>
      </c>
      <c r="B375" s="76" t="s">
        <v>942</v>
      </c>
      <c r="E375" s="1" t="s">
        <v>322</v>
      </c>
      <c r="G375" s="77" t="str">
        <f ca="1">IF(MasterTable7[[#This Row],[Year Completed]]&lt;=YEAR(TODAY()),"Existing TOD","Planned TOD")</f>
        <v>Planned TOD</v>
      </c>
      <c r="H375" t="s">
        <v>943</v>
      </c>
      <c r="I375" t="s">
        <v>90</v>
      </c>
      <c r="J375" t="str">
        <f t="shared" si="17"/>
        <v>CO</v>
      </c>
      <c r="K375">
        <v>39.809753000000001</v>
      </c>
      <c r="L375" s="69">
        <v>-104.78251</v>
      </c>
      <c r="M375" s="53" t="s">
        <v>200</v>
      </c>
      <c r="N375" s="7" t="s">
        <v>239</v>
      </c>
      <c r="O375" s="1">
        <v>237</v>
      </c>
      <c r="P375" t="s">
        <v>93</v>
      </c>
      <c r="Q375" s="60" t="s">
        <v>114</v>
      </c>
      <c r="R375" s="3" t="s">
        <v>95</v>
      </c>
      <c r="V375">
        <v>272</v>
      </c>
      <c r="Z375" s="56">
        <f t="shared" si="19"/>
        <v>272</v>
      </c>
      <c r="AD375" s="60"/>
      <c r="AF375" s="86"/>
      <c r="AG375" s="86"/>
      <c r="AH375" s="97">
        <f t="shared" si="18"/>
        <v>0</v>
      </c>
      <c r="AI375" s="87"/>
      <c r="AJ375" s="87"/>
    </row>
    <row r="376" spans="1:36" x14ac:dyDescent="0.3">
      <c r="A376">
        <v>1666</v>
      </c>
      <c r="B376" t="s">
        <v>944</v>
      </c>
      <c r="E376" s="1">
        <v>2021</v>
      </c>
      <c r="G376" s="77" t="str">
        <f ca="1">IF(MasterTable7[[#This Row],[Year Completed]]&lt;=YEAR(TODAY()),"Existing TOD","Planned TOD")</f>
        <v>Existing TOD</v>
      </c>
      <c r="H376" t="s">
        <v>945</v>
      </c>
      <c r="I376" t="s">
        <v>90</v>
      </c>
      <c r="J376" t="str">
        <f t="shared" si="17"/>
        <v>CO</v>
      </c>
      <c r="K376">
        <v>39.767710000000001</v>
      </c>
      <c r="L376" s="69">
        <v>-104.88961500000001</v>
      </c>
      <c r="M376" s="53" t="s">
        <v>200</v>
      </c>
      <c r="N376" t="s">
        <v>247</v>
      </c>
      <c r="O376" s="1">
        <v>219</v>
      </c>
      <c r="P376" t="s">
        <v>93</v>
      </c>
      <c r="Q376" s="60" t="s">
        <v>100</v>
      </c>
      <c r="R376" s="3" t="s">
        <v>132</v>
      </c>
      <c r="U376">
        <v>132</v>
      </c>
      <c r="Z376" s="56">
        <f t="shared" si="19"/>
        <v>132</v>
      </c>
      <c r="AD376" s="60"/>
      <c r="AF376" s="86"/>
      <c r="AG376" s="86"/>
      <c r="AH376" s="97"/>
      <c r="AI376" s="87"/>
      <c r="AJ376" s="87"/>
    </row>
    <row r="377" spans="1:36" x14ac:dyDescent="0.3">
      <c r="A377">
        <v>1743</v>
      </c>
      <c r="B377" t="s">
        <v>1117</v>
      </c>
      <c r="D377" t="s">
        <v>1075</v>
      </c>
      <c r="E377" s="1">
        <v>2023</v>
      </c>
      <c r="G377" s="77" t="str">
        <f ca="1">IF(MasterTable7[[#This Row],[Year Completed]]&lt;=YEAR(TODAY()),"Existing TOD","Planned TOD")</f>
        <v>Existing TOD</v>
      </c>
      <c r="H377" t="s">
        <v>1118</v>
      </c>
      <c r="I377" t="s">
        <v>275</v>
      </c>
      <c r="J377" t="str">
        <f t="shared" si="17"/>
        <v>CO</v>
      </c>
      <c r="K377">
        <v>39.9082034897827</v>
      </c>
      <c r="L377">
        <v>-105.094965201921</v>
      </c>
      <c r="M377" s="60" t="s">
        <v>253</v>
      </c>
      <c r="N377" t="s">
        <v>276</v>
      </c>
      <c r="O377" s="1">
        <v>161</v>
      </c>
      <c r="P377" t="s">
        <v>93</v>
      </c>
      <c r="Q377" s="60" t="s">
        <v>100</v>
      </c>
      <c r="R377" s="3" t="s">
        <v>95</v>
      </c>
      <c r="T377">
        <v>159</v>
      </c>
      <c r="Z377" s="65">
        <f t="shared" si="19"/>
        <v>159</v>
      </c>
      <c r="AD377" s="60"/>
      <c r="AH377" s="97">
        <f>SUM(AE377:AG377)</f>
        <v>0</v>
      </c>
      <c r="AJ377" s="19">
        <v>282</v>
      </c>
    </row>
    <row r="378" spans="1:36" x14ac:dyDescent="0.3">
      <c r="A378" s="3">
        <v>1607</v>
      </c>
      <c r="B378" t="s">
        <v>1119</v>
      </c>
      <c r="C378" t="s">
        <v>845</v>
      </c>
      <c r="E378" s="1">
        <v>2023</v>
      </c>
      <c r="G378" s="77" t="str">
        <f ca="1">IF(MasterTable7[[#This Row],[Year Completed]]&lt;=YEAR(TODAY()),"Existing TOD","Planned TOD")</f>
        <v>Existing TOD</v>
      </c>
      <c r="H378" t="s">
        <v>1120</v>
      </c>
      <c r="I378" t="s">
        <v>90</v>
      </c>
      <c r="J378" t="str">
        <f t="shared" si="17"/>
        <v>CO</v>
      </c>
      <c r="K378">
        <v>39.757176999999999</v>
      </c>
      <c r="L378">
        <v>-105.000022</v>
      </c>
      <c r="M378" s="60" t="s">
        <v>155</v>
      </c>
      <c r="N378" t="s">
        <v>156</v>
      </c>
      <c r="O378" s="1">
        <v>89</v>
      </c>
      <c r="P378" s="55" t="s">
        <v>93</v>
      </c>
      <c r="Q378" s="66" t="s">
        <v>114</v>
      </c>
      <c r="R378" s="3" t="s">
        <v>95</v>
      </c>
      <c r="V378">
        <v>232</v>
      </c>
      <c r="Z378" s="65">
        <f t="shared" si="19"/>
        <v>232</v>
      </c>
      <c r="AA378" s="1"/>
      <c r="AB378" s="1"/>
      <c r="AC378" s="1"/>
      <c r="AD378" s="60"/>
      <c r="AF378" s="86"/>
      <c r="AG378" s="86"/>
      <c r="AH378" s="44"/>
      <c r="AI378" s="87"/>
      <c r="AJ378" s="87"/>
    </row>
    <row r="379" spans="1:36" x14ac:dyDescent="0.3">
      <c r="A379">
        <v>1669</v>
      </c>
      <c r="B379" t="s">
        <v>951</v>
      </c>
      <c r="C379" t="s">
        <v>952</v>
      </c>
      <c r="D379" t="s">
        <v>950</v>
      </c>
      <c r="E379" s="1">
        <v>2021</v>
      </c>
      <c r="G379" s="77" t="str">
        <f ca="1">IF(MasterTable7[[#This Row],[Year Completed]]&lt;=YEAR(TODAY()),"Existing TOD","Planned TOD")</f>
        <v>Existing TOD</v>
      </c>
      <c r="H379" t="s">
        <v>953</v>
      </c>
      <c r="I379" t="s">
        <v>252</v>
      </c>
      <c r="J379" t="str">
        <f t="shared" si="17"/>
        <v>CO</v>
      </c>
      <c r="K379">
        <v>40.024980999999997</v>
      </c>
      <c r="L379" s="69">
        <v>-105.25325599999999</v>
      </c>
      <c r="M379" s="60" t="s">
        <v>253</v>
      </c>
      <c r="N379" t="s">
        <v>254</v>
      </c>
      <c r="O379" s="1">
        <v>213</v>
      </c>
      <c r="P379" t="s">
        <v>93</v>
      </c>
      <c r="Q379" s="60" t="s">
        <v>100</v>
      </c>
      <c r="R379" s="3" t="s">
        <v>95</v>
      </c>
      <c r="T379">
        <v>47</v>
      </c>
      <c r="Z379" s="56">
        <f t="shared" si="19"/>
        <v>47</v>
      </c>
      <c r="AD379" s="60"/>
      <c r="AF379" s="86"/>
      <c r="AG379" s="86"/>
      <c r="AH379" s="97">
        <f t="shared" ref="AH379:AH442" si="20">SUM(AE379:AG379)</f>
        <v>0</v>
      </c>
      <c r="AI379" s="87"/>
      <c r="AJ379" s="87"/>
    </row>
    <row r="380" spans="1:36" x14ac:dyDescent="0.3">
      <c r="A380">
        <v>1670</v>
      </c>
      <c r="B380" t="s">
        <v>954</v>
      </c>
      <c r="D380" t="s">
        <v>950</v>
      </c>
      <c r="E380" s="1" t="s">
        <v>322</v>
      </c>
      <c r="G380" s="77" t="str">
        <f ca="1">IF(MasterTable7[[#This Row],[Year Completed]]&lt;=YEAR(TODAY()),"Existing TOD","Planned TOD")</f>
        <v>Planned TOD</v>
      </c>
      <c r="H380" t="s">
        <v>955</v>
      </c>
      <c r="I380" t="s">
        <v>252</v>
      </c>
      <c r="J380" t="str">
        <f t="shared" si="17"/>
        <v>CO</v>
      </c>
      <c r="K380">
        <v>40.024939000000003</v>
      </c>
      <c r="L380" s="69">
        <v>-105.25242900000001</v>
      </c>
      <c r="M380" s="60" t="s">
        <v>253</v>
      </c>
      <c r="N380" t="s">
        <v>254</v>
      </c>
      <c r="O380" s="1">
        <v>213</v>
      </c>
      <c r="P380" t="s">
        <v>93</v>
      </c>
      <c r="Q380" s="60" t="s">
        <v>114</v>
      </c>
      <c r="R380" s="3" t="s">
        <v>95</v>
      </c>
      <c r="V380">
        <v>32</v>
      </c>
      <c r="Z380" s="56">
        <f t="shared" si="19"/>
        <v>32</v>
      </c>
      <c r="AD380" s="60"/>
      <c r="AF380" s="86"/>
      <c r="AG380" s="86"/>
      <c r="AH380" s="97">
        <f t="shared" si="20"/>
        <v>0</v>
      </c>
      <c r="AI380" s="87"/>
      <c r="AJ380" s="87"/>
    </row>
    <row r="381" spans="1:36" x14ac:dyDescent="0.3">
      <c r="A381">
        <v>1671</v>
      </c>
      <c r="B381" t="s">
        <v>956</v>
      </c>
      <c r="D381" t="s">
        <v>950</v>
      </c>
      <c r="E381" s="1" t="s">
        <v>322</v>
      </c>
      <c r="G381" s="77" t="str">
        <f ca="1">IF(MasterTable7[[#This Row],[Year Completed]]&lt;=YEAR(TODAY()),"Existing TOD","Planned TOD")</f>
        <v>Planned TOD</v>
      </c>
      <c r="H381" t="s">
        <v>957</v>
      </c>
      <c r="I381" t="s">
        <v>252</v>
      </c>
      <c r="J381" t="str">
        <f t="shared" si="17"/>
        <v>CO</v>
      </c>
      <c r="K381">
        <v>40.024369999999998</v>
      </c>
      <c r="L381" s="69">
        <v>-105.252467</v>
      </c>
      <c r="M381" s="60" t="s">
        <v>253</v>
      </c>
      <c r="N381" t="s">
        <v>254</v>
      </c>
      <c r="O381" s="1">
        <v>213</v>
      </c>
      <c r="P381" t="s">
        <v>93</v>
      </c>
      <c r="Q381" s="60" t="s">
        <v>114</v>
      </c>
      <c r="R381" s="3" t="s">
        <v>95</v>
      </c>
      <c r="V381">
        <v>27</v>
      </c>
      <c r="Z381" s="56">
        <f t="shared" si="19"/>
        <v>27</v>
      </c>
      <c r="AD381" s="60"/>
      <c r="AF381" s="86"/>
      <c r="AG381" s="86"/>
      <c r="AH381" s="97">
        <f t="shared" si="20"/>
        <v>0</v>
      </c>
      <c r="AI381" s="87"/>
      <c r="AJ381" s="87"/>
    </row>
    <row r="382" spans="1:36" x14ac:dyDescent="0.3">
      <c r="A382">
        <v>1672</v>
      </c>
      <c r="B382" t="s">
        <v>958</v>
      </c>
      <c r="C382" t="s">
        <v>959</v>
      </c>
      <c r="D382" t="s">
        <v>950</v>
      </c>
      <c r="E382" s="1">
        <v>2021</v>
      </c>
      <c r="G382" s="77" t="str">
        <f ca="1">IF(MasterTable7[[#This Row],[Year Completed]]&lt;=YEAR(TODAY()),"Existing TOD","Planned TOD")</f>
        <v>Existing TOD</v>
      </c>
      <c r="H382" t="s">
        <v>960</v>
      </c>
      <c r="I382" t="s">
        <v>252</v>
      </c>
      <c r="J382" t="str">
        <f t="shared" si="17"/>
        <v>CO</v>
      </c>
      <c r="K382">
        <v>40.023887000000002</v>
      </c>
      <c r="L382" s="69">
        <v>-105.252585</v>
      </c>
      <c r="M382" s="60" t="s">
        <v>253</v>
      </c>
      <c r="N382" t="s">
        <v>254</v>
      </c>
      <c r="O382" s="1">
        <v>213</v>
      </c>
      <c r="P382" t="s">
        <v>93</v>
      </c>
      <c r="Q382" s="60" t="s">
        <v>100</v>
      </c>
      <c r="R382" s="3" t="s">
        <v>95</v>
      </c>
      <c r="T382">
        <v>40</v>
      </c>
      <c r="Z382" s="56">
        <f t="shared" si="19"/>
        <v>40</v>
      </c>
      <c r="AD382" s="60" t="s">
        <v>121</v>
      </c>
      <c r="AF382" s="86">
        <v>500</v>
      </c>
      <c r="AG382" s="86"/>
      <c r="AH382" s="97">
        <f t="shared" si="20"/>
        <v>500</v>
      </c>
      <c r="AI382" s="87"/>
      <c r="AJ382" s="87"/>
    </row>
    <row r="383" spans="1:36" x14ac:dyDescent="0.3">
      <c r="A383">
        <v>1673</v>
      </c>
      <c r="B383" t="s">
        <v>961</v>
      </c>
      <c r="E383" s="1" t="s">
        <v>140</v>
      </c>
      <c r="G383" s="77" t="str">
        <f ca="1">IF(MasterTable7[[#This Row],[Year Completed]]&lt;=YEAR(TODAY()),"Existing TOD","Planned TOD")</f>
        <v>Planned TOD</v>
      </c>
      <c r="H383" t="s">
        <v>962</v>
      </c>
      <c r="I383" t="s">
        <v>796</v>
      </c>
      <c r="J383" t="str">
        <f t="shared" si="17"/>
        <v>CO</v>
      </c>
      <c r="K383">
        <v>39.919902999999998</v>
      </c>
      <c r="L383" s="69">
        <v>-104.96981700000001</v>
      </c>
      <c r="M383" s="60" t="s">
        <v>732</v>
      </c>
      <c r="N383" t="s">
        <v>826</v>
      </c>
      <c r="O383" s="1">
        <v>256</v>
      </c>
      <c r="P383" t="s">
        <v>93</v>
      </c>
      <c r="Q383" s="60" t="s">
        <v>114</v>
      </c>
      <c r="R383" s="3" t="s">
        <v>95</v>
      </c>
      <c r="V383">
        <v>312</v>
      </c>
      <c r="Z383" s="56">
        <f t="shared" si="19"/>
        <v>312</v>
      </c>
      <c r="AD383" s="60"/>
      <c r="AF383" s="86"/>
      <c r="AG383" s="86"/>
      <c r="AH383" s="97">
        <f t="shared" si="20"/>
        <v>0</v>
      </c>
      <c r="AI383" s="87"/>
      <c r="AJ383" s="87"/>
    </row>
    <row r="384" spans="1:36" x14ac:dyDescent="0.3">
      <c r="A384">
        <v>1674</v>
      </c>
      <c r="B384" t="s">
        <v>963</v>
      </c>
      <c r="E384" s="1" t="s">
        <v>140</v>
      </c>
      <c r="G384" s="77" t="str">
        <f ca="1">IF(MasterTable7[[#This Row],[Year Completed]]&lt;=YEAR(TODAY()),"Existing TOD","Planned TOD")</f>
        <v>Planned TOD</v>
      </c>
      <c r="H384" t="s">
        <v>964</v>
      </c>
      <c r="I384" t="s">
        <v>90</v>
      </c>
      <c r="J384" t="str">
        <f t="shared" si="17"/>
        <v>CO</v>
      </c>
      <c r="K384">
        <v>39.739958000000001</v>
      </c>
      <c r="L384">
        <v>-105.04132199999999</v>
      </c>
      <c r="M384" s="60" t="s">
        <v>643</v>
      </c>
      <c r="N384" t="s">
        <v>693</v>
      </c>
      <c r="O384" s="1">
        <v>177</v>
      </c>
      <c r="P384" t="s">
        <v>93</v>
      </c>
      <c r="Q384" s="60" t="s">
        <v>114</v>
      </c>
      <c r="R384" s="3" t="s">
        <v>95</v>
      </c>
      <c r="V384">
        <v>83</v>
      </c>
      <c r="Z384" s="56">
        <f t="shared" si="19"/>
        <v>83</v>
      </c>
      <c r="AD384" s="60"/>
      <c r="AF384" s="86"/>
      <c r="AG384" s="86"/>
      <c r="AH384" s="97">
        <f t="shared" si="20"/>
        <v>0</v>
      </c>
      <c r="AI384" s="87"/>
      <c r="AJ384" s="87"/>
    </row>
    <row r="385" spans="1:36" x14ac:dyDescent="0.3">
      <c r="A385" s="3">
        <v>1557</v>
      </c>
      <c r="B385" t="s">
        <v>749</v>
      </c>
      <c r="E385" s="1" t="s">
        <v>1089</v>
      </c>
      <c r="G385" s="77" t="str">
        <f ca="1">IF(MasterTable7[[#This Row],[Year Completed]]&lt;=YEAR(TODAY()),"Existing TOD","Planned TOD")</f>
        <v>Planned TOD</v>
      </c>
      <c r="H385" t="s">
        <v>1121</v>
      </c>
      <c r="I385" t="s">
        <v>90</v>
      </c>
      <c r="J385" t="str">
        <f t="shared" si="17"/>
        <v>CO</v>
      </c>
      <c r="K385">
        <v>39.768605000000001</v>
      </c>
      <c r="L385">
        <v>-104.975275</v>
      </c>
      <c r="M385" s="53" t="s">
        <v>200</v>
      </c>
      <c r="N385" s="3" t="s">
        <v>201</v>
      </c>
      <c r="O385" s="1">
        <v>236</v>
      </c>
      <c r="P385" t="s">
        <v>108</v>
      </c>
      <c r="Q385" s="61" t="s">
        <v>109</v>
      </c>
      <c r="Z385" s="56">
        <f t="shared" si="19"/>
        <v>0</v>
      </c>
      <c r="AA385" s="1"/>
      <c r="AB385" s="1"/>
      <c r="AC385" s="1"/>
      <c r="AD385" s="60" t="s">
        <v>157</v>
      </c>
      <c r="AE385" s="22">
        <v>250000</v>
      </c>
      <c r="AF385" s="86">
        <v>20000</v>
      </c>
      <c r="AG385" s="86"/>
      <c r="AH385" s="44">
        <f t="shared" si="20"/>
        <v>270000</v>
      </c>
      <c r="AI385" s="87"/>
      <c r="AJ385" s="87"/>
    </row>
    <row r="386" spans="1:36" x14ac:dyDescent="0.3">
      <c r="A386">
        <v>1676</v>
      </c>
      <c r="B386" t="s">
        <v>968</v>
      </c>
      <c r="E386" s="1" t="s">
        <v>140</v>
      </c>
      <c r="G386" s="77" t="str">
        <f ca="1">IF(MasterTable7[[#This Row],[Year Completed]]&lt;=YEAR(TODAY()),"Existing TOD","Planned TOD")</f>
        <v>Planned TOD</v>
      </c>
      <c r="H386" t="s">
        <v>969</v>
      </c>
      <c r="I386" t="s">
        <v>656</v>
      </c>
      <c r="J386" t="str">
        <f t="shared" ref="J386:J449" si="21">"CO"</f>
        <v>CO</v>
      </c>
      <c r="K386">
        <v>39.735889999999998</v>
      </c>
      <c r="L386">
        <v>-105.081954</v>
      </c>
      <c r="M386" s="60" t="s">
        <v>643</v>
      </c>
      <c r="N386" t="s">
        <v>672</v>
      </c>
      <c r="O386" s="1">
        <v>179</v>
      </c>
      <c r="P386" t="s">
        <v>93</v>
      </c>
      <c r="Q386" s="60" t="s">
        <v>114</v>
      </c>
      <c r="R386" s="3" t="s">
        <v>95</v>
      </c>
      <c r="V386">
        <v>351</v>
      </c>
      <c r="Z386" s="56">
        <f t="shared" si="19"/>
        <v>351</v>
      </c>
      <c r="AD386" s="60"/>
      <c r="AF386" s="86"/>
      <c r="AG386" s="86"/>
      <c r="AH386" s="97">
        <f t="shared" si="20"/>
        <v>0</v>
      </c>
      <c r="AI386" s="87"/>
      <c r="AJ386" s="87"/>
    </row>
    <row r="387" spans="1:36" x14ac:dyDescent="0.3">
      <c r="A387">
        <v>1677</v>
      </c>
      <c r="B387" t="s">
        <v>970</v>
      </c>
      <c r="E387" s="1" t="s">
        <v>140</v>
      </c>
      <c r="G387" s="77" t="str">
        <f ca="1">IF(MasterTable7[[#This Row],[Year Completed]]&lt;=YEAR(TODAY()),"Existing TOD","Planned TOD")</f>
        <v>Planned TOD</v>
      </c>
      <c r="H387" t="s">
        <v>971</v>
      </c>
      <c r="I387" t="s">
        <v>90</v>
      </c>
      <c r="J387" t="str">
        <f t="shared" si="21"/>
        <v>CO</v>
      </c>
      <c r="K387">
        <v>39.812207000000001</v>
      </c>
      <c r="L387">
        <v>-104.782875</v>
      </c>
      <c r="M387" s="53" t="s">
        <v>200</v>
      </c>
      <c r="N387" s="7" t="s">
        <v>239</v>
      </c>
      <c r="O387" s="1">
        <v>237</v>
      </c>
      <c r="P387" t="s">
        <v>93</v>
      </c>
      <c r="Q387" s="60" t="s">
        <v>114</v>
      </c>
      <c r="R387" s="3" t="s">
        <v>95</v>
      </c>
      <c r="V387">
        <v>398</v>
      </c>
      <c r="Z387" s="56">
        <f t="shared" si="19"/>
        <v>398</v>
      </c>
      <c r="AD387" s="60"/>
      <c r="AF387" s="86"/>
      <c r="AG387" s="86"/>
      <c r="AH387" s="97">
        <f t="shared" si="20"/>
        <v>0</v>
      </c>
      <c r="AI387" s="87"/>
      <c r="AJ387" s="87"/>
    </row>
    <row r="388" spans="1:36" x14ac:dyDescent="0.3">
      <c r="A388">
        <v>1678</v>
      </c>
      <c r="B388" t="s">
        <v>972</v>
      </c>
      <c r="E388" s="1" t="s">
        <v>140</v>
      </c>
      <c r="G388" s="77" t="str">
        <f ca="1">IF(MasterTable7[[#This Row],[Year Completed]]&lt;=YEAR(TODAY()),"Existing TOD","Planned TOD")</f>
        <v>Planned TOD</v>
      </c>
      <c r="H388" t="s">
        <v>973</v>
      </c>
      <c r="I388" t="s">
        <v>336</v>
      </c>
      <c r="J388" t="str">
        <f t="shared" si="21"/>
        <v>CO</v>
      </c>
      <c r="K388">
        <v>39.719402000000002</v>
      </c>
      <c r="L388">
        <v>-104.824826</v>
      </c>
      <c r="M388" s="60" t="s">
        <v>337</v>
      </c>
      <c r="N388" t="s">
        <v>338</v>
      </c>
      <c r="O388" s="1">
        <v>230</v>
      </c>
      <c r="P388" t="s">
        <v>120</v>
      </c>
      <c r="Q388" s="60" t="s">
        <v>114</v>
      </c>
      <c r="R388" s="3" t="s">
        <v>95</v>
      </c>
      <c r="V388">
        <v>591</v>
      </c>
      <c r="Z388" s="56">
        <f t="shared" si="19"/>
        <v>591</v>
      </c>
      <c r="AD388" s="54" t="s">
        <v>121</v>
      </c>
      <c r="AF388" s="86">
        <v>10000</v>
      </c>
      <c r="AG388" s="86"/>
      <c r="AH388" s="97">
        <f t="shared" si="20"/>
        <v>10000</v>
      </c>
      <c r="AI388" s="87"/>
      <c r="AJ388" s="87"/>
    </row>
    <row r="389" spans="1:36" x14ac:dyDescent="0.3">
      <c r="A389">
        <v>1679</v>
      </c>
      <c r="B389" t="s">
        <v>974</v>
      </c>
      <c r="E389" s="1" t="s">
        <v>140</v>
      </c>
      <c r="G389" s="77" t="str">
        <f ca="1">IF(MasterTable7[[#This Row],[Year Completed]]&lt;=YEAR(TODAY()),"Existing TOD","Planned TOD")</f>
        <v>Planned TOD</v>
      </c>
      <c r="H389" t="s">
        <v>975</v>
      </c>
      <c r="I389" t="s">
        <v>656</v>
      </c>
      <c r="J389" t="str">
        <f t="shared" si="21"/>
        <v>CO</v>
      </c>
      <c r="K389">
        <v>39.739834999999999</v>
      </c>
      <c r="L389">
        <v>-105.06757500000001</v>
      </c>
      <c r="M389" s="60" t="s">
        <v>643</v>
      </c>
      <c r="N389" t="s">
        <v>675</v>
      </c>
      <c r="O389" s="1">
        <v>210</v>
      </c>
      <c r="P389" t="s">
        <v>93</v>
      </c>
      <c r="Q389" s="60" t="s">
        <v>114</v>
      </c>
      <c r="R389" s="3" t="s">
        <v>95</v>
      </c>
      <c r="V389">
        <v>282</v>
      </c>
      <c r="Z389" s="56">
        <f t="shared" si="19"/>
        <v>282</v>
      </c>
      <c r="AD389" s="60"/>
      <c r="AF389" s="86"/>
      <c r="AG389" s="86"/>
      <c r="AH389" s="97">
        <f t="shared" si="20"/>
        <v>0</v>
      </c>
      <c r="AI389" s="87"/>
      <c r="AJ389" s="87"/>
    </row>
    <row r="390" spans="1:36" x14ac:dyDescent="0.3">
      <c r="A390" s="3">
        <v>1147</v>
      </c>
      <c r="B390" t="s">
        <v>222</v>
      </c>
      <c r="D390" t="s">
        <v>1122</v>
      </c>
      <c r="E390" s="82" t="s">
        <v>140</v>
      </c>
      <c r="F390" s="82"/>
      <c r="G390" s="77" t="str">
        <f ca="1">IF(MasterTable7[[#This Row],[Year Completed]]&lt;=YEAR(TODAY()),"Existing TOD","Planned TOD")</f>
        <v>Planned TOD</v>
      </c>
      <c r="H390" t="s">
        <v>223</v>
      </c>
      <c r="I390" t="s">
        <v>90</v>
      </c>
      <c r="J390" t="str">
        <f t="shared" si="21"/>
        <v>CO</v>
      </c>
      <c r="K390">
        <v>39.772288789398601</v>
      </c>
      <c r="L390">
        <v>-104.965365648774</v>
      </c>
      <c r="M390" s="53" t="s">
        <v>200</v>
      </c>
      <c r="N390" s="3" t="s">
        <v>201</v>
      </c>
      <c r="O390" s="1">
        <v>236</v>
      </c>
      <c r="P390" t="s">
        <v>120</v>
      </c>
      <c r="Q390" s="54" t="s">
        <v>140</v>
      </c>
      <c r="R390" s="55" t="s">
        <v>140</v>
      </c>
      <c r="S390" s="55"/>
      <c r="V390">
        <v>356</v>
      </c>
      <c r="Z390" s="56">
        <f t="shared" si="19"/>
        <v>356</v>
      </c>
      <c r="AA390" s="1">
        <v>67301</v>
      </c>
      <c r="AB390" s="1">
        <v>1.546</v>
      </c>
      <c r="AC390" s="1"/>
      <c r="AD390" s="60" t="s">
        <v>121</v>
      </c>
      <c r="AE390" s="83"/>
      <c r="AF390" s="22">
        <v>13328</v>
      </c>
      <c r="AG390" s="81" t="s">
        <v>105</v>
      </c>
      <c r="AH390" s="44">
        <f t="shared" si="20"/>
        <v>13328</v>
      </c>
      <c r="AI390" s="88"/>
      <c r="AJ390" s="19">
        <v>356</v>
      </c>
    </row>
    <row r="391" spans="1:36" x14ac:dyDescent="0.3">
      <c r="A391" s="3">
        <v>1556</v>
      </c>
      <c r="B391" s="76" t="s">
        <v>747</v>
      </c>
      <c r="E391" s="1" t="s">
        <v>140</v>
      </c>
      <c r="G391" s="77" t="str">
        <f ca="1">IF(MasterTable7[[#This Row],[Year Completed]]&lt;=YEAR(TODAY()),"Existing TOD","Planned TOD")</f>
        <v>Planned TOD</v>
      </c>
      <c r="H391" s="76" t="s">
        <v>748</v>
      </c>
      <c r="I391" t="s">
        <v>90</v>
      </c>
      <c r="J391" t="str">
        <f t="shared" si="21"/>
        <v>CO</v>
      </c>
      <c r="K391">
        <v>39.775899000000003</v>
      </c>
      <c r="L391">
        <v>-104.970786</v>
      </c>
      <c r="M391" s="53" t="s">
        <v>200</v>
      </c>
      <c r="N391" s="3" t="s">
        <v>201</v>
      </c>
      <c r="O391" s="1">
        <v>236</v>
      </c>
      <c r="P391" t="s">
        <v>120</v>
      </c>
      <c r="Q391" s="61" t="s">
        <v>140</v>
      </c>
      <c r="V391">
        <v>392</v>
      </c>
      <c r="Z391" s="56">
        <f t="shared" si="19"/>
        <v>392</v>
      </c>
      <c r="AA391" s="1"/>
      <c r="AB391" s="1"/>
      <c r="AC391" s="1"/>
      <c r="AD391" s="54" t="s">
        <v>121</v>
      </c>
      <c r="AF391" s="86">
        <v>15000</v>
      </c>
      <c r="AG391" s="86"/>
      <c r="AH391" s="44">
        <f t="shared" si="20"/>
        <v>15000</v>
      </c>
      <c r="AI391" s="87"/>
      <c r="AJ391" s="87"/>
    </row>
    <row r="392" spans="1:36" x14ac:dyDescent="0.3">
      <c r="A392">
        <v>1645</v>
      </c>
      <c r="B392" t="s">
        <v>907</v>
      </c>
      <c r="E392" s="1">
        <v>2023</v>
      </c>
      <c r="G392" s="77" t="str">
        <f ca="1">IF(MasterTable7[[#This Row],[Year Completed]]&lt;=YEAR(TODAY()),"Existing TOD","Planned TOD")</f>
        <v>Existing TOD</v>
      </c>
      <c r="H392" t="s">
        <v>1123</v>
      </c>
      <c r="I392" t="s">
        <v>90</v>
      </c>
      <c r="J392" t="str">
        <f t="shared" si="21"/>
        <v>CO</v>
      </c>
      <c r="K392">
        <v>39.710712999999998</v>
      </c>
      <c r="L392" s="72">
        <v>-104.990579</v>
      </c>
      <c r="M392" s="60" t="s">
        <v>91</v>
      </c>
      <c r="N392" t="s">
        <v>113</v>
      </c>
      <c r="O392" s="1">
        <v>1</v>
      </c>
      <c r="P392" t="s">
        <v>93</v>
      </c>
      <c r="Q392" s="60" t="s">
        <v>114</v>
      </c>
      <c r="R392" s="3" t="s">
        <v>95</v>
      </c>
      <c r="V392">
        <v>373</v>
      </c>
      <c r="Z392" s="56">
        <f t="shared" si="19"/>
        <v>373</v>
      </c>
      <c r="AD392" s="60" t="s">
        <v>121</v>
      </c>
      <c r="AF392" s="86">
        <v>20000</v>
      </c>
      <c r="AG392" s="86"/>
      <c r="AH392" s="97">
        <f t="shared" si="20"/>
        <v>20000</v>
      </c>
      <c r="AI392" s="87"/>
      <c r="AJ392" s="87">
        <v>520</v>
      </c>
    </row>
    <row r="393" spans="1:36" x14ac:dyDescent="0.3">
      <c r="A393" s="3">
        <v>1562</v>
      </c>
      <c r="B393" t="s">
        <v>759</v>
      </c>
      <c r="E393" s="1">
        <v>2023</v>
      </c>
      <c r="G393" s="77" t="str">
        <f ca="1">IF(MasterTable7[[#This Row],[Year Completed]]&lt;=YEAR(TODAY()),"Existing TOD","Planned TOD")</f>
        <v>Existing TOD</v>
      </c>
      <c r="H393" s="76" t="s">
        <v>1124</v>
      </c>
      <c r="I393" t="s">
        <v>90</v>
      </c>
      <c r="J393" t="str">
        <f t="shared" si="21"/>
        <v>CO</v>
      </c>
      <c r="K393">
        <v>39.770488999999998</v>
      </c>
      <c r="L393">
        <v>-104.972965</v>
      </c>
      <c r="M393" s="53" t="s">
        <v>200</v>
      </c>
      <c r="N393" s="3" t="s">
        <v>201</v>
      </c>
      <c r="O393" s="1">
        <v>236</v>
      </c>
      <c r="P393" t="s">
        <v>120</v>
      </c>
      <c r="Q393" s="60" t="s">
        <v>114</v>
      </c>
      <c r="R393" s="3" t="s">
        <v>95</v>
      </c>
      <c r="V393">
        <v>348</v>
      </c>
      <c r="Z393" s="56">
        <f t="shared" si="19"/>
        <v>348</v>
      </c>
      <c r="AA393" s="1"/>
      <c r="AB393" s="1"/>
      <c r="AC393" s="1"/>
      <c r="AD393" s="54" t="s">
        <v>121</v>
      </c>
      <c r="AF393" s="86">
        <v>14000</v>
      </c>
      <c r="AG393" s="86"/>
      <c r="AH393" s="44">
        <f t="shared" si="20"/>
        <v>14000</v>
      </c>
      <c r="AI393" s="87"/>
      <c r="AJ393" s="87">
        <v>282</v>
      </c>
    </row>
    <row r="394" spans="1:36" x14ac:dyDescent="0.3">
      <c r="A394">
        <v>1684</v>
      </c>
      <c r="B394" t="s">
        <v>985</v>
      </c>
      <c r="D394" t="s">
        <v>981</v>
      </c>
      <c r="E394" s="1">
        <v>2020</v>
      </c>
      <c r="G394" s="96" t="str">
        <f ca="1">IF(MasterTable7[[#This Row],[Year Completed]]&lt;=YEAR(TODAY()),"Existing TOD","Planned TOD")</f>
        <v>Existing TOD</v>
      </c>
      <c r="H394" t="s">
        <v>986</v>
      </c>
      <c r="I394" t="s">
        <v>90</v>
      </c>
      <c r="J394" t="str">
        <f t="shared" si="21"/>
        <v>CO</v>
      </c>
      <c r="K394">
        <v>39.7333184029306</v>
      </c>
      <c r="L394">
        <v>-105.02196043668199</v>
      </c>
      <c r="M394" s="60" t="s">
        <v>643</v>
      </c>
      <c r="N394" t="s">
        <v>644</v>
      </c>
      <c r="O394" s="1">
        <v>175</v>
      </c>
      <c r="P394" t="s">
        <v>93</v>
      </c>
      <c r="Q394" s="60" t="s">
        <v>100</v>
      </c>
      <c r="R394" s="3" t="s">
        <v>95</v>
      </c>
      <c r="T394">
        <v>95</v>
      </c>
      <c r="Z394" s="65">
        <f t="shared" si="19"/>
        <v>95</v>
      </c>
      <c r="AD394" s="60" t="s">
        <v>109</v>
      </c>
      <c r="AH394" s="97">
        <f t="shared" si="20"/>
        <v>0</v>
      </c>
    </row>
    <row r="395" spans="1:36" x14ac:dyDescent="0.3">
      <c r="A395">
        <v>1685</v>
      </c>
      <c r="B395" t="s">
        <v>987</v>
      </c>
      <c r="D395" t="s">
        <v>981</v>
      </c>
      <c r="E395" s="1">
        <v>2019</v>
      </c>
      <c r="G395" s="96" t="str">
        <f ca="1">IF(MasterTable7[[#This Row],[Year Completed]]&lt;=YEAR(TODAY()),"Existing TOD","Planned TOD")</f>
        <v>Existing TOD</v>
      </c>
      <c r="H395" t="s">
        <v>988</v>
      </c>
      <c r="I395" t="s">
        <v>90</v>
      </c>
      <c r="J395" t="str">
        <f t="shared" si="21"/>
        <v>CO</v>
      </c>
      <c r="K395">
        <v>39.732817862846801</v>
      </c>
      <c r="L395">
        <v>-105.02246832861201</v>
      </c>
      <c r="M395" s="60" t="s">
        <v>643</v>
      </c>
      <c r="N395" t="s">
        <v>644</v>
      </c>
      <c r="O395" s="1">
        <v>175</v>
      </c>
      <c r="P395" t="s">
        <v>93</v>
      </c>
      <c r="Q395" s="60" t="s">
        <v>94</v>
      </c>
      <c r="R395" s="3" t="s">
        <v>95</v>
      </c>
      <c r="T395">
        <v>58</v>
      </c>
      <c r="V395">
        <v>34</v>
      </c>
      <c r="Z395" s="65">
        <f t="shared" si="19"/>
        <v>92</v>
      </c>
      <c r="AD395" s="60" t="s">
        <v>109</v>
      </c>
      <c r="AH395" s="97">
        <f t="shared" si="20"/>
        <v>0</v>
      </c>
    </row>
    <row r="396" spans="1:36" x14ac:dyDescent="0.3">
      <c r="A396">
        <v>1686</v>
      </c>
      <c r="B396" t="s">
        <v>989</v>
      </c>
      <c r="E396" s="1" t="s">
        <v>140</v>
      </c>
      <c r="G396" s="96" t="str">
        <f ca="1">IF(MasterTable7[[#This Row],[Year Completed]]&lt;=YEAR(TODAY()),"Existing TOD","Planned TOD")</f>
        <v>Planned TOD</v>
      </c>
      <c r="H396" t="s">
        <v>990</v>
      </c>
      <c r="I396" t="s">
        <v>90</v>
      </c>
      <c r="J396" t="str">
        <f t="shared" si="21"/>
        <v>CO</v>
      </c>
      <c r="M396" s="53" t="s">
        <v>200</v>
      </c>
      <c r="N396" t="s">
        <v>247</v>
      </c>
      <c r="O396" s="1">
        <v>219</v>
      </c>
      <c r="P396" t="s">
        <v>108</v>
      </c>
      <c r="Q396" s="60" t="s">
        <v>109</v>
      </c>
      <c r="Z396" s="65">
        <f t="shared" si="19"/>
        <v>0</v>
      </c>
      <c r="AD396" s="60" t="s">
        <v>110</v>
      </c>
      <c r="AE396" s="22">
        <v>190000</v>
      </c>
      <c r="AH396" s="97">
        <f t="shared" si="20"/>
        <v>190000</v>
      </c>
    </row>
    <row r="397" spans="1:36" x14ac:dyDescent="0.3">
      <c r="A397">
        <v>1687</v>
      </c>
      <c r="B397" t="s">
        <v>991</v>
      </c>
      <c r="C397" t="s">
        <v>875</v>
      </c>
      <c r="E397" s="1" t="s">
        <v>140</v>
      </c>
      <c r="G397" s="77" t="str">
        <f ca="1">IF(MasterTable7[[#This Row],[Year Completed]]&lt;=YEAR(TODAY()),"Existing TOD","Planned TOD")</f>
        <v>Planned TOD</v>
      </c>
      <c r="H397" t="s">
        <v>876</v>
      </c>
      <c r="I397" t="s">
        <v>796</v>
      </c>
      <c r="J397" t="str">
        <f t="shared" si="21"/>
        <v>CO</v>
      </c>
      <c r="K397">
        <v>39.923865999999997</v>
      </c>
      <c r="L397">
        <v>-104.965754</v>
      </c>
      <c r="M397" s="60" t="s">
        <v>732</v>
      </c>
      <c r="N397" t="s">
        <v>826</v>
      </c>
      <c r="O397" s="1">
        <v>256</v>
      </c>
      <c r="P397" t="s">
        <v>93</v>
      </c>
      <c r="Q397" s="60" t="s">
        <v>114</v>
      </c>
      <c r="Z397" s="56">
        <f t="shared" si="19"/>
        <v>0</v>
      </c>
      <c r="AD397" s="60" t="s">
        <v>109</v>
      </c>
      <c r="AF397" s="86"/>
      <c r="AG397" s="86"/>
      <c r="AH397" s="97">
        <f t="shared" si="20"/>
        <v>0</v>
      </c>
      <c r="AI397" s="87"/>
      <c r="AJ397" s="87"/>
    </row>
    <row r="398" spans="1:36" x14ac:dyDescent="0.3">
      <c r="A398">
        <v>1688</v>
      </c>
      <c r="B398" t="s">
        <v>992</v>
      </c>
      <c r="E398" s="1" t="s">
        <v>322</v>
      </c>
      <c r="G398" s="96" t="str">
        <f ca="1">IF(MasterTable7[[#This Row],[Year Completed]]&lt;=YEAR(TODAY()),"Existing TOD","Planned TOD")</f>
        <v>Planned TOD</v>
      </c>
      <c r="H398" t="s">
        <v>993</v>
      </c>
      <c r="I398" t="s">
        <v>468</v>
      </c>
      <c r="J398" t="str">
        <f t="shared" si="21"/>
        <v>CO</v>
      </c>
      <c r="K398">
        <v>39.520943761433003</v>
      </c>
      <c r="L398">
        <v>-104.861620373015</v>
      </c>
      <c r="M398" s="60" t="s">
        <v>389</v>
      </c>
      <c r="N398" t="s">
        <v>868</v>
      </c>
      <c r="O398" s="1">
        <v>250</v>
      </c>
      <c r="P398" t="s">
        <v>93</v>
      </c>
      <c r="Q398" s="60" t="s">
        <v>100</v>
      </c>
      <c r="X398">
        <v>206</v>
      </c>
      <c r="Z398" s="65">
        <f t="shared" si="19"/>
        <v>206</v>
      </c>
      <c r="AD398" s="60"/>
      <c r="AH398" s="97">
        <f t="shared" si="20"/>
        <v>0</v>
      </c>
    </row>
    <row r="399" spans="1:36" x14ac:dyDescent="0.3">
      <c r="A399">
        <v>1689</v>
      </c>
      <c r="B399" t="s">
        <v>1125</v>
      </c>
      <c r="C399" t="s">
        <v>994</v>
      </c>
      <c r="E399" s="1" t="s">
        <v>322</v>
      </c>
      <c r="G399" s="96" t="str">
        <f ca="1">IF(MasterTable7[[#This Row],[Year Completed]]&lt;=YEAR(TODAY()),"Existing TOD","Planned TOD")</f>
        <v>Planned TOD</v>
      </c>
      <c r="H399" t="s">
        <v>1126</v>
      </c>
      <c r="I399" t="s">
        <v>90</v>
      </c>
      <c r="J399" t="str">
        <f t="shared" si="21"/>
        <v>CO</v>
      </c>
      <c r="K399">
        <v>39.774877226296901</v>
      </c>
      <c r="L399">
        <v>-104.995690252982</v>
      </c>
      <c r="M399" s="60" t="s">
        <v>208</v>
      </c>
      <c r="N399" t="s">
        <v>209</v>
      </c>
      <c r="O399" s="1">
        <v>227</v>
      </c>
      <c r="P399" t="s">
        <v>93</v>
      </c>
      <c r="Q399" s="60" t="s">
        <v>114</v>
      </c>
      <c r="R399" s="3" t="s">
        <v>95</v>
      </c>
      <c r="V399">
        <v>386</v>
      </c>
      <c r="Z399" s="65">
        <f t="shared" si="19"/>
        <v>386</v>
      </c>
      <c r="AD399" s="60" t="s">
        <v>109</v>
      </c>
      <c r="AH399" s="97">
        <f t="shared" si="20"/>
        <v>0</v>
      </c>
    </row>
    <row r="400" spans="1:36" x14ac:dyDescent="0.3">
      <c r="A400">
        <v>1690</v>
      </c>
      <c r="B400" t="s">
        <v>995</v>
      </c>
      <c r="E400" s="1" t="s">
        <v>322</v>
      </c>
      <c r="G400" s="96" t="str">
        <f ca="1">IF(MasterTable7[[#This Row],[Year Completed]]&lt;=YEAR(TODAY()),"Existing TOD","Planned TOD")</f>
        <v>Planned TOD</v>
      </c>
      <c r="H400" t="s">
        <v>1127</v>
      </c>
      <c r="I400" t="s">
        <v>90</v>
      </c>
      <c r="J400" t="str">
        <f t="shared" si="21"/>
        <v>CO</v>
      </c>
      <c r="K400">
        <v>39.772728999999998</v>
      </c>
      <c r="L400">
        <v>-104.993945</v>
      </c>
      <c r="M400" s="60" t="s">
        <v>208</v>
      </c>
      <c r="N400" t="s">
        <v>209</v>
      </c>
      <c r="O400" s="1">
        <v>227</v>
      </c>
      <c r="P400" t="s">
        <v>93</v>
      </c>
      <c r="Q400" s="60" t="s">
        <v>114</v>
      </c>
      <c r="R400" s="3" t="s">
        <v>95</v>
      </c>
      <c r="V400">
        <v>148</v>
      </c>
      <c r="Z400" s="65">
        <f t="shared" si="19"/>
        <v>148</v>
      </c>
      <c r="AD400" s="60" t="s">
        <v>109</v>
      </c>
      <c r="AH400" s="97">
        <f t="shared" si="20"/>
        <v>0</v>
      </c>
    </row>
    <row r="401" spans="1:36" x14ac:dyDescent="0.3">
      <c r="A401">
        <v>1691</v>
      </c>
      <c r="B401" t="s">
        <v>996</v>
      </c>
      <c r="E401" s="1" t="s">
        <v>322</v>
      </c>
      <c r="G401" s="96" t="str">
        <f ca="1">IF(MasterTable7[[#This Row],[Year Completed]]&lt;=YEAR(TODAY()),"Existing TOD","Planned TOD")</f>
        <v>Planned TOD</v>
      </c>
      <c r="H401" t="s">
        <v>1128</v>
      </c>
      <c r="I401" t="s">
        <v>90</v>
      </c>
      <c r="J401" t="str">
        <f t="shared" si="21"/>
        <v>CO</v>
      </c>
      <c r="K401">
        <v>39.773951238656998</v>
      </c>
      <c r="L401">
        <v>-104.99904194362099</v>
      </c>
      <c r="M401" s="60" t="s">
        <v>208</v>
      </c>
      <c r="N401" t="s">
        <v>209</v>
      </c>
      <c r="O401" s="1">
        <v>227</v>
      </c>
      <c r="P401" t="s">
        <v>120</v>
      </c>
      <c r="Q401" s="60" t="s">
        <v>114</v>
      </c>
      <c r="R401" s="3" t="s">
        <v>95</v>
      </c>
      <c r="V401">
        <v>208</v>
      </c>
      <c r="Z401" s="65">
        <f t="shared" si="19"/>
        <v>208</v>
      </c>
      <c r="AD401" s="60" t="s">
        <v>121</v>
      </c>
      <c r="AF401" s="22">
        <v>2607</v>
      </c>
      <c r="AH401" s="97">
        <f t="shared" si="20"/>
        <v>2607</v>
      </c>
    </row>
    <row r="402" spans="1:36" x14ac:dyDescent="0.3">
      <c r="A402">
        <v>1692</v>
      </c>
      <c r="B402" t="s">
        <v>997</v>
      </c>
      <c r="E402" s="1" t="s">
        <v>140</v>
      </c>
      <c r="G402" s="96" t="str">
        <f ca="1">IF(MasterTable7[[#This Row],[Year Completed]]&lt;=YEAR(TODAY()),"Existing TOD","Planned TOD")</f>
        <v>Planned TOD</v>
      </c>
      <c r="H402" t="s">
        <v>998</v>
      </c>
      <c r="I402" t="s">
        <v>90</v>
      </c>
      <c r="J402" t="str">
        <f t="shared" si="21"/>
        <v>CO</v>
      </c>
      <c r="K402">
        <v>39.773885271351503</v>
      </c>
      <c r="L402">
        <v>-104.99975541120899</v>
      </c>
      <c r="M402" s="60" t="s">
        <v>208</v>
      </c>
      <c r="N402" t="s">
        <v>209</v>
      </c>
      <c r="O402" s="1">
        <v>227</v>
      </c>
      <c r="P402" t="s">
        <v>120</v>
      </c>
      <c r="Q402" s="60" t="s">
        <v>94</v>
      </c>
      <c r="R402" s="3" t="s">
        <v>95</v>
      </c>
      <c r="T402">
        <v>7</v>
      </c>
      <c r="V402">
        <v>66</v>
      </c>
      <c r="Z402" s="65">
        <f t="shared" si="19"/>
        <v>73</v>
      </c>
      <c r="AB402">
        <v>0.64</v>
      </c>
      <c r="AD402" s="60" t="s">
        <v>121</v>
      </c>
      <c r="AF402" s="22">
        <v>2750</v>
      </c>
      <c r="AH402" s="97">
        <f t="shared" si="20"/>
        <v>2750</v>
      </c>
    </row>
    <row r="403" spans="1:36" x14ac:dyDescent="0.3">
      <c r="A403" s="3">
        <v>1575</v>
      </c>
      <c r="B403" t="s">
        <v>785</v>
      </c>
      <c r="E403" s="1" t="s">
        <v>140</v>
      </c>
      <c r="G403" s="77" t="str">
        <f ca="1">IF(MasterTable7[[#This Row],[Year Completed]]&lt;=YEAR(TODAY()),"Existing TOD","Planned TOD")</f>
        <v>Planned TOD</v>
      </c>
      <c r="H403" t="s">
        <v>786</v>
      </c>
      <c r="I403" t="s">
        <v>90</v>
      </c>
      <c r="J403" t="str">
        <f t="shared" si="21"/>
        <v>CO</v>
      </c>
      <c r="K403">
        <v>39.772576000000001</v>
      </c>
      <c r="L403">
        <v>-104.970189</v>
      </c>
      <c r="M403" s="53" t="s">
        <v>200</v>
      </c>
      <c r="N403" s="3" t="s">
        <v>201</v>
      </c>
      <c r="O403" s="1">
        <v>236</v>
      </c>
      <c r="P403" t="s">
        <v>120</v>
      </c>
      <c r="Q403" s="61" t="s">
        <v>140</v>
      </c>
      <c r="Z403" s="56">
        <f t="shared" si="19"/>
        <v>0</v>
      </c>
      <c r="AA403" s="1"/>
      <c r="AB403" s="1"/>
      <c r="AC403" s="1"/>
      <c r="AD403" s="60"/>
      <c r="AF403" s="86"/>
      <c r="AG403" s="86"/>
      <c r="AH403" s="44">
        <f t="shared" si="20"/>
        <v>0</v>
      </c>
      <c r="AI403" s="87"/>
      <c r="AJ403" s="87"/>
    </row>
    <row r="404" spans="1:36" x14ac:dyDescent="0.3">
      <c r="A404" s="3">
        <v>1582</v>
      </c>
      <c r="B404" s="76" t="s">
        <v>800</v>
      </c>
      <c r="E404" s="1" t="s">
        <v>140</v>
      </c>
      <c r="G404" s="77" t="str">
        <f ca="1">IF(MasterTable7[[#This Row],[Year Completed]]&lt;=YEAR(TODAY()),"Existing TOD","Planned TOD")</f>
        <v>Planned TOD</v>
      </c>
      <c r="H404" t="s">
        <v>801</v>
      </c>
      <c r="I404" t="s">
        <v>90</v>
      </c>
      <c r="J404" t="str">
        <f t="shared" si="21"/>
        <v>CO</v>
      </c>
      <c r="K404">
        <v>39.771270000000001</v>
      </c>
      <c r="L404">
        <v>-104.97809100000001</v>
      </c>
      <c r="M404" s="53" t="s">
        <v>200</v>
      </c>
      <c r="N404" s="3" t="s">
        <v>201</v>
      </c>
      <c r="O404" s="1">
        <v>236</v>
      </c>
      <c r="P404" t="s">
        <v>108</v>
      </c>
      <c r="Q404" s="61" t="s">
        <v>109</v>
      </c>
      <c r="Z404" s="56">
        <f t="shared" si="19"/>
        <v>0</v>
      </c>
      <c r="AA404" s="1"/>
      <c r="AB404" s="1"/>
      <c r="AC404" s="1"/>
      <c r="AD404" s="60" t="s">
        <v>157</v>
      </c>
      <c r="AE404" s="22">
        <v>167000</v>
      </c>
      <c r="AF404" s="86">
        <v>13000</v>
      </c>
      <c r="AG404" s="86"/>
      <c r="AH404" s="44">
        <f t="shared" si="20"/>
        <v>180000</v>
      </c>
      <c r="AI404" s="87"/>
      <c r="AJ404" s="87"/>
    </row>
    <row r="405" spans="1:36" x14ac:dyDescent="0.3">
      <c r="A405">
        <v>1695</v>
      </c>
      <c r="B405" t="s">
        <v>1003</v>
      </c>
      <c r="E405" s="1" t="s">
        <v>140</v>
      </c>
      <c r="G405" s="77" t="str">
        <f ca="1">IF(MasterTable7[[#This Row],[Year Completed]]&lt;=YEAR(TODAY()),"Existing TOD","Planned TOD")</f>
        <v>Planned TOD</v>
      </c>
      <c r="J405" t="str">
        <f t="shared" si="21"/>
        <v>CO</v>
      </c>
      <c r="K405">
        <v>39.678047514878898</v>
      </c>
      <c r="L405">
        <v>-104.934622037331</v>
      </c>
      <c r="M405" s="60" t="s">
        <v>389</v>
      </c>
      <c r="N405" t="s">
        <v>431</v>
      </c>
      <c r="O405" s="1">
        <v>127</v>
      </c>
      <c r="P405" t="s">
        <v>93</v>
      </c>
      <c r="Q405" s="60" t="s">
        <v>140</v>
      </c>
      <c r="R405" s="3" t="s">
        <v>95</v>
      </c>
      <c r="V405">
        <v>150</v>
      </c>
      <c r="Z405" s="65">
        <f t="shared" si="19"/>
        <v>150</v>
      </c>
      <c r="AD405" s="60"/>
      <c r="AH405" s="97">
        <f t="shared" si="20"/>
        <v>0</v>
      </c>
    </row>
    <row r="406" spans="1:36" x14ac:dyDescent="0.3">
      <c r="A406" s="3">
        <v>1569</v>
      </c>
      <c r="B406" s="76" t="s">
        <v>774</v>
      </c>
      <c r="E406" s="1">
        <v>2023</v>
      </c>
      <c r="G406" s="77" t="str">
        <f ca="1">IF(MasterTable7[[#This Row],[Year Completed]]&lt;=YEAR(TODAY()),"Existing TOD","Planned TOD")</f>
        <v>Existing TOD</v>
      </c>
      <c r="H406" s="76" t="s">
        <v>1129</v>
      </c>
      <c r="I406" t="s">
        <v>90</v>
      </c>
      <c r="J406" t="str">
        <f t="shared" si="21"/>
        <v>CO</v>
      </c>
      <c r="K406">
        <v>39.771309000000002</v>
      </c>
      <c r="L406">
        <v>-104.969677</v>
      </c>
      <c r="M406" s="53" t="s">
        <v>200</v>
      </c>
      <c r="N406" s="3" t="s">
        <v>201</v>
      </c>
      <c r="O406" s="1">
        <v>236</v>
      </c>
      <c r="P406" t="s">
        <v>120</v>
      </c>
      <c r="Q406" s="60" t="s">
        <v>114</v>
      </c>
      <c r="R406" s="55" t="s">
        <v>95</v>
      </c>
      <c r="S406" s="55"/>
      <c r="V406">
        <v>483</v>
      </c>
      <c r="Z406" s="56">
        <f t="shared" si="19"/>
        <v>483</v>
      </c>
      <c r="AA406" s="1"/>
      <c r="AB406" s="1"/>
      <c r="AC406" s="1"/>
      <c r="AD406" s="54" t="s">
        <v>121</v>
      </c>
      <c r="AF406" s="86">
        <v>10000</v>
      </c>
      <c r="AG406" s="86"/>
      <c r="AH406" s="44">
        <f t="shared" si="20"/>
        <v>10000</v>
      </c>
      <c r="AI406" s="87"/>
      <c r="AJ406" s="87"/>
    </row>
    <row r="407" spans="1:36" x14ac:dyDescent="0.3">
      <c r="A407">
        <v>1675</v>
      </c>
      <c r="B407" t="s">
        <v>965</v>
      </c>
      <c r="C407" t="s">
        <v>966</v>
      </c>
      <c r="E407" s="1" t="s">
        <v>140</v>
      </c>
      <c r="G407" s="77" t="str">
        <f ca="1">IF(MasterTable7[[#This Row],[Year Completed]]&lt;=YEAR(TODAY()),"Existing TOD","Planned TOD")</f>
        <v>Planned TOD</v>
      </c>
      <c r="H407" t="s">
        <v>967</v>
      </c>
      <c r="I407" t="s">
        <v>90</v>
      </c>
      <c r="J407" t="str">
        <f t="shared" si="21"/>
        <v>CO</v>
      </c>
      <c r="K407">
        <v>39.776155000000003</v>
      </c>
      <c r="L407">
        <v>-104.97063900000001</v>
      </c>
      <c r="M407" s="53" t="s">
        <v>200</v>
      </c>
      <c r="N407" s="3" t="s">
        <v>201</v>
      </c>
      <c r="O407" s="1">
        <v>236</v>
      </c>
      <c r="P407" t="s">
        <v>108</v>
      </c>
      <c r="Q407" s="61" t="s">
        <v>109</v>
      </c>
      <c r="Z407" s="56">
        <f t="shared" si="19"/>
        <v>0</v>
      </c>
      <c r="AD407" s="60"/>
      <c r="AF407" s="86"/>
      <c r="AG407" s="86"/>
      <c r="AH407" s="97">
        <f t="shared" si="20"/>
        <v>0</v>
      </c>
      <c r="AI407" s="87"/>
      <c r="AJ407" s="87"/>
    </row>
    <row r="408" spans="1:36" x14ac:dyDescent="0.3">
      <c r="A408">
        <v>1698</v>
      </c>
      <c r="B408" t="s">
        <v>1130</v>
      </c>
      <c r="D408" t="s">
        <v>653</v>
      </c>
      <c r="E408" s="1" t="s">
        <v>322</v>
      </c>
      <c r="G408" s="77" t="str">
        <f ca="1">IF(MasterTable7[[#This Row],[Year Completed]]&lt;=YEAR(TODAY()),"Existing TOD","Planned TOD")</f>
        <v>Planned TOD</v>
      </c>
      <c r="H408" t="s">
        <v>1009</v>
      </c>
      <c r="I408" t="s">
        <v>90</v>
      </c>
      <c r="J408" t="str">
        <f t="shared" si="21"/>
        <v>CO</v>
      </c>
      <c r="K408">
        <v>39.739699410135401</v>
      </c>
      <c r="L408">
        <v>-105.018550703513</v>
      </c>
      <c r="M408" s="60" t="s">
        <v>643</v>
      </c>
      <c r="N408" t="s">
        <v>644</v>
      </c>
      <c r="P408" t="s">
        <v>93</v>
      </c>
      <c r="Q408" s="60" t="s">
        <v>114</v>
      </c>
      <c r="R408" s="3" t="s">
        <v>95</v>
      </c>
      <c r="V408">
        <v>201</v>
      </c>
      <c r="Z408" s="65">
        <f t="shared" si="19"/>
        <v>201</v>
      </c>
      <c r="AD408" s="60" t="s">
        <v>109</v>
      </c>
      <c r="AH408" s="97">
        <f t="shared" si="20"/>
        <v>0</v>
      </c>
    </row>
    <row r="409" spans="1:36" x14ac:dyDescent="0.3">
      <c r="A409">
        <v>1693</v>
      </c>
      <c r="B409" t="s">
        <v>999</v>
      </c>
      <c r="E409" s="1" t="s">
        <v>140</v>
      </c>
      <c r="G409" s="77" t="str">
        <f ca="1">IF(MasterTable7[[#This Row],[Year Completed]]&lt;=YEAR(TODAY()),"Existing TOD","Planned TOD")</f>
        <v>Planned TOD</v>
      </c>
      <c r="H409" t="s">
        <v>1000</v>
      </c>
      <c r="I409" t="s">
        <v>90</v>
      </c>
      <c r="J409" t="str">
        <f t="shared" si="21"/>
        <v>CO</v>
      </c>
      <c r="K409">
        <v>39.772316000000004</v>
      </c>
      <c r="L409">
        <v>-104.974987</v>
      </c>
      <c r="M409" s="53" t="s">
        <v>200</v>
      </c>
      <c r="N409" s="3" t="s">
        <v>201</v>
      </c>
      <c r="O409" s="1">
        <v>236</v>
      </c>
      <c r="P409" t="s">
        <v>120</v>
      </c>
      <c r="Q409" s="60" t="s">
        <v>94</v>
      </c>
      <c r="R409" s="3" t="s">
        <v>95</v>
      </c>
      <c r="T409">
        <v>8</v>
      </c>
      <c r="V409">
        <v>178</v>
      </c>
      <c r="Z409" s="56">
        <f t="shared" si="19"/>
        <v>186</v>
      </c>
      <c r="AA409" s="1"/>
      <c r="AB409" s="1"/>
      <c r="AC409" s="1"/>
      <c r="AD409" s="60" t="s">
        <v>140</v>
      </c>
      <c r="AE409" s="22">
        <v>16000</v>
      </c>
      <c r="AF409" s="86"/>
      <c r="AG409" s="86"/>
      <c r="AH409" s="97">
        <f t="shared" si="20"/>
        <v>16000</v>
      </c>
      <c r="AI409" s="87"/>
      <c r="AJ409" s="87"/>
    </row>
    <row r="410" spans="1:36" x14ac:dyDescent="0.3">
      <c r="A410">
        <v>1700</v>
      </c>
      <c r="B410" t="s">
        <v>1012</v>
      </c>
      <c r="D410" t="s">
        <v>1012</v>
      </c>
      <c r="E410" s="1" t="s">
        <v>140</v>
      </c>
      <c r="G410" s="77" t="str">
        <f ca="1">IF(MasterTable7[[#This Row],[Year Completed]]&lt;=YEAR(TODAY()),"Existing TOD","Planned TOD")</f>
        <v>Planned TOD</v>
      </c>
      <c r="H410" t="s">
        <v>1013</v>
      </c>
      <c r="J410" t="str">
        <f t="shared" si="21"/>
        <v>CO</v>
      </c>
      <c r="M410" s="53" t="s">
        <v>200</v>
      </c>
      <c r="N410" s="7" t="s">
        <v>239</v>
      </c>
      <c r="O410" s="1">
        <v>237</v>
      </c>
      <c r="Q410" s="60"/>
      <c r="Z410" s="65">
        <f t="shared" si="19"/>
        <v>0</v>
      </c>
      <c r="AD410" s="60"/>
      <c r="AH410" s="97">
        <f t="shared" si="20"/>
        <v>0</v>
      </c>
    </row>
    <row r="411" spans="1:36" x14ac:dyDescent="0.3">
      <c r="A411">
        <v>1701</v>
      </c>
      <c r="B411" t="s">
        <v>1014</v>
      </c>
      <c r="D411" t="s">
        <v>1014</v>
      </c>
      <c r="E411" s="1" t="s">
        <v>140</v>
      </c>
      <c r="G411" s="77" t="str">
        <f ca="1">IF(MasterTable7[[#This Row],[Year Completed]]&lt;=YEAR(TODAY()),"Existing TOD","Planned TOD")</f>
        <v>Planned TOD</v>
      </c>
      <c r="H411" t="s">
        <v>1013</v>
      </c>
      <c r="J411" t="str">
        <f t="shared" si="21"/>
        <v>CO</v>
      </c>
      <c r="M411" s="53" t="s">
        <v>200</v>
      </c>
      <c r="N411" s="7" t="s">
        <v>239</v>
      </c>
      <c r="O411" s="1">
        <v>237</v>
      </c>
      <c r="Q411" s="60"/>
      <c r="Z411" s="65">
        <f t="shared" si="19"/>
        <v>0</v>
      </c>
      <c r="AD411" s="60"/>
      <c r="AH411" s="97">
        <f t="shared" si="20"/>
        <v>0</v>
      </c>
    </row>
    <row r="412" spans="1:36" x14ac:dyDescent="0.3">
      <c r="A412">
        <v>1702</v>
      </c>
      <c r="B412" t="s">
        <v>1015</v>
      </c>
      <c r="D412" t="s">
        <v>383</v>
      </c>
      <c r="E412" s="1" t="s">
        <v>322</v>
      </c>
      <c r="G412" s="77" t="str">
        <f ca="1">IF(MasterTable7[[#This Row],[Year Completed]]&lt;=YEAR(TODAY()),"Existing TOD","Planned TOD")</f>
        <v>Planned TOD</v>
      </c>
      <c r="H412" t="s">
        <v>1131</v>
      </c>
      <c r="I412" t="s">
        <v>336</v>
      </c>
      <c r="J412" t="str">
        <f t="shared" si="21"/>
        <v>CO</v>
      </c>
      <c r="K412">
        <v>39.660012686050699</v>
      </c>
      <c r="L412">
        <v>-104.846786429731</v>
      </c>
      <c r="M412" s="60" t="s">
        <v>337</v>
      </c>
      <c r="N412" t="s">
        <v>385</v>
      </c>
      <c r="O412" s="1">
        <v>32</v>
      </c>
      <c r="P412" t="s">
        <v>93</v>
      </c>
      <c r="Q412" s="60" t="s">
        <v>114</v>
      </c>
      <c r="R412" s="3" t="s">
        <v>95</v>
      </c>
      <c r="V412">
        <v>255</v>
      </c>
      <c r="Z412" s="65">
        <f t="shared" si="19"/>
        <v>255</v>
      </c>
      <c r="AD412" s="60"/>
      <c r="AH412" s="97">
        <f t="shared" si="20"/>
        <v>0</v>
      </c>
    </row>
    <row r="413" spans="1:36" x14ac:dyDescent="0.3">
      <c r="A413">
        <v>1703</v>
      </c>
      <c r="B413" t="s">
        <v>1016</v>
      </c>
      <c r="E413" s="1" t="s">
        <v>140</v>
      </c>
      <c r="G413" s="77" t="str">
        <f ca="1">IF(MasterTable7[[#This Row],[Year Completed]]&lt;=YEAR(TODAY()),"Existing TOD","Planned TOD")</f>
        <v>Planned TOD</v>
      </c>
      <c r="H413" t="s">
        <v>1017</v>
      </c>
      <c r="I413" t="s">
        <v>90</v>
      </c>
      <c r="J413" t="str">
        <f t="shared" si="21"/>
        <v>CO</v>
      </c>
      <c r="K413">
        <v>39.740700628117999</v>
      </c>
      <c r="L413">
        <v>-105.029680545696</v>
      </c>
      <c r="M413" s="60" t="s">
        <v>643</v>
      </c>
      <c r="N413" t="s">
        <v>644</v>
      </c>
      <c r="P413" t="s">
        <v>93</v>
      </c>
      <c r="Q413" s="60" t="s">
        <v>100</v>
      </c>
      <c r="R413" s="3" t="s">
        <v>95</v>
      </c>
      <c r="T413">
        <v>102</v>
      </c>
      <c r="Z413" s="65">
        <f t="shared" si="19"/>
        <v>102</v>
      </c>
      <c r="AD413" s="60"/>
      <c r="AH413" s="97">
        <f t="shared" si="20"/>
        <v>0</v>
      </c>
    </row>
    <row r="414" spans="1:36" x14ac:dyDescent="0.3">
      <c r="A414">
        <v>1694</v>
      </c>
      <c r="B414" t="s">
        <v>1001</v>
      </c>
      <c r="D414" t="s">
        <v>1122</v>
      </c>
      <c r="E414" s="1" t="s">
        <v>140</v>
      </c>
      <c r="G414" s="96" t="str">
        <f ca="1">IF(MasterTable7[[#This Row],[Year Completed]]&lt;=YEAR(TODAY()),"Existing TOD","Planned TOD")</f>
        <v>Planned TOD</v>
      </c>
      <c r="H414" t="s">
        <v>1002</v>
      </c>
      <c r="I414" t="s">
        <v>90</v>
      </c>
      <c r="J414" t="str">
        <f t="shared" si="21"/>
        <v>CO</v>
      </c>
      <c r="K414">
        <v>39.771805999999998</v>
      </c>
      <c r="L414" s="52">
        <v>-104.967956</v>
      </c>
      <c r="M414" s="60" t="s">
        <v>200</v>
      </c>
      <c r="N414" t="s">
        <v>201</v>
      </c>
      <c r="O414" s="1">
        <v>236</v>
      </c>
      <c r="P414" t="s">
        <v>120</v>
      </c>
      <c r="Q414" s="60" t="s">
        <v>140</v>
      </c>
      <c r="R414" s="3" t="s">
        <v>140</v>
      </c>
      <c r="Z414" s="65">
        <f t="shared" si="19"/>
        <v>0</v>
      </c>
      <c r="AD414" s="60" t="s">
        <v>140</v>
      </c>
      <c r="AH414" s="97">
        <f t="shared" si="20"/>
        <v>0</v>
      </c>
    </row>
    <row r="415" spans="1:36" x14ac:dyDescent="0.3">
      <c r="A415">
        <v>1705</v>
      </c>
      <c r="B415" t="s">
        <v>1020</v>
      </c>
      <c r="E415" s="1" t="s">
        <v>140</v>
      </c>
      <c r="G415" s="77" t="str">
        <f ca="1">IF(MasterTable7[[#This Row],[Year Completed]]&lt;=YEAR(TODAY()),"Existing TOD","Planned TOD")</f>
        <v>Planned TOD</v>
      </c>
      <c r="H415" t="s">
        <v>1021</v>
      </c>
      <c r="J415" t="str">
        <f t="shared" si="21"/>
        <v>CO</v>
      </c>
      <c r="K415">
        <v>39.758393030687003</v>
      </c>
      <c r="L415">
        <v>-104.985266286258</v>
      </c>
      <c r="M415" s="60" t="s">
        <v>563</v>
      </c>
      <c r="N415" t="s">
        <v>621</v>
      </c>
      <c r="P415" t="s">
        <v>120</v>
      </c>
      <c r="Q415" s="60" t="s">
        <v>140</v>
      </c>
      <c r="V415">
        <v>93</v>
      </c>
      <c r="Z415" s="65">
        <f t="shared" si="19"/>
        <v>93</v>
      </c>
      <c r="AD415" s="60"/>
      <c r="AF415" s="22">
        <v>23959</v>
      </c>
      <c r="AH415" s="97">
        <f t="shared" si="20"/>
        <v>23959</v>
      </c>
      <c r="AJ415" s="19">
        <v>129</v>
      </c>
    </row>
    <row r="416" spans="1:36" x14ac:dyDescent="0.3">
      <c r="A416">
        <v>1706</v>
      </c>
      <c r="B416" t="s">
        <v>1022</v>
      </c>
      <c r="E416" s="1" t="s">
        <v>140</v>
      </c>
      <c r="G416" s="77" t="str">
        <f ca="1">IF(MasterTable7[[#This Row],[Year Completed]]&lt;=YEAR(TODAY()),"Existing TOD","Planned TOD")</f>
        <v>Planned TOD</v>
      </c>
      <c r="I416" t="s">
        <v>90</v>
      </c>
      <c r="J416" t="str">
        <f t="shared" si="21"/>
        <v>CO</v>
      </c>
      <c r="K416">
        <v>39.733468154064298</v>
      </c>
      <c r="L416">
        <v>-104.99838059913399</v>
      </c>
      <c r="M416" s="60" t="s">
        <v>91</v>
      </c>
      <c r="N416" t="s">
        <v>92</v>
      </c>
      <c r="P416" t="s">
        <v>120</v>
      </c>
      <c r="Q416" s="60"/>
      <c r="V416">
        <v>225</v>
      </c>
      <c r="Z416" s="65">
        <f t="shared" si="19"/>
        <v>225</v>
      </c>
      <c r="AD416" s="60" t="s">
        <v>121</v>
      </c>
      <c r="AF416" s="22">
        <v>8000</v>
      </c>
      <c r="AH416" s="97">
        <f t="shared" si="20"/>
        <v>8000</v>
      </c>
      <c r="AJ416" s="19">
        <v>203</v>
      </c>
    </row>
    <row r="417" spans="1:36" x14ac:dyDescent="0.3">
      <c r="A417">
        <v>1707</v>
      </c>
      <c r="B417" t="s">
        <v>1023</v>
      </c>
      <c r="C417" t="s">
        <v>1024</v>
      </c>
      <c r="D417" t="s">
        <v>950</v>
      </c>
      <c r="E417" s="1">
        <v>2021</v>
      </c>
      <c r="G417" s="77" t="str">
        <f ca="1">IF(MasterTable7[[#This Row],[Year Completed]]&lt;=YEAR(TODAY()),"Existing TOD","Planned TOD")</f>
        <v>Existing TOD</v>
      </c>
      <c r="H417" t="s">
        <v>1025</v>
      </c>
      <c r="I417" t="s">
        <v>252</v>
      </c>
      <c r="J417" t="str">
        <f t="shared" si="21"/>
        <v>CO</v>
      </c>
      <c r="K417">
        <v>40.025129635163303</v>
      </c>
      <c r="L417">
        <v>-105.253216790137</v>
      </c>
      <c r="M417" s="60" t="s">
        <v>253</v>
      </c>
      <c r="N417" t="s">
        <v>254</v>
      </c>
      <c r="P417" t="s">
        <v>93</v>
      </c>
      <c r="Q417" s="60"/>
      <c r="T417">
        <v>33</v>
      </c>
      <c r="Z417" s="65">
        <f t="shared" si="19"/>
        <v>33</v>
      </c>
      <c r="AD417" s="60"/>
      <c r="AH417" s="97">
        <f t="shared" si="20"/>
        <v>0</v>
      </c>
    </row>
    <row r="418" spans="1:36" x14ac:dyDescent="0.3">
      <c r="A418" s="3">
        <v>1581</v>
      </c>
      <c r="B418" s="76" t="s">
        <v>798</v>
      </c>
      <c r="E418" s="1">
        <v>2023</v>
      </c>
      <c r="G418" s="77" t="str">
        <f ca="1">IF(MasterTable7[[#This Row],[Year Completed]]&lt;=YEAR(TODAY()),"Existing TOD","Planned TOD")</f>
        <v>Existing TOD</v>
      </c>
      <c r="H418" t="s">
        <v>799</v>
      </c>
      <c r="I418" t="s">
        <v>90</v>
      </c>
      <c r="J418" t="str">
        <f t="shared" si="21"/>
        <v>CO</v>
      </c>
      <c r="K418">
        <v>39.772385999999997</v>
      </c>
      <c r="L418">
        <v>-104.978386</v>
      </c>
      <c r="M418" s="53" t="s">
        <v>200</v>
      </c>
      <c r="N418" s="3" t="s">
        <v>201</v>
      </c>
      <c r="O418" s="1">
        <v>236</v>
      </c>
      <c r="P418" t="s">
        <v>108</v>
      </c>
      <c r="Q418" s="61" t="s">
        <v>109</v>
      </c>
      <c r="Z418" s="56">
        <f t="shared" si="19"/>
        <v>0</v>
      </c>
      <c r="AA418" s="1"/>
      <c r="AB418" s="1"/>
      <c r="AC418" s="1"/>
      <c r="AD418" s="60" t="s">
        <v>157</v>
      </c>
      <c r="AE418" s="22">
        <v>235000</v>
      </c>
      <c r="AF418" s="86">
        <v>9000</v>
      </c>
      <c r="AG418" s="86"/>
      <c r="AH418" s="44">
        <f t="shared" si="20"/>
        <v>244000</v>
      </c>
      <c r="AI418" s="87"/>
      <c r="AJ418" s="87"/>
    </row>
    <row r="419" spans="1:36" x14ac:dyDescent="0.3">
      <c r="A419">
        <v>1664</v>
      </c>
      <c r="B419" t="s">
        <v>1132</v>
      </c>
      <c r="E419" s="1">
        <v>2023</v>
      </c>
      <c r="G419" s="77" t="str">
        <f ca="1">IF(MasterTable7[[#This Row],[Year Completed]]&lt;=YEAR(TODAY()),"Existing TOD","Planned TOD")</f>
        <v>Existing TOD</v>
      </c>
      <c r="H419" t="s">
        <v>1133</v>
      </c>
      <c r="I419" t="s">
        <v>90</v>
      </c>
      <c r="J419" t="str">
        <f t="shared" si="21"/>
        <v>CO</v>
      </c>
      <c r="K419">
        <v>39.773854999999998</v>
      </c>
      <c r="L419" s="69">
        <v>-104.97340199999999</v>
      </c>
      <c r="M419" s="53" t="s">
        <v>200</v>
      </c>
      <c r="N419" s="3" t="s">
        <v>201</v>
      </c>
      <c r="O419" s="1">
        <v>236</v>
      </c>
      <c r="P419" t="s">
        <v>120</v>
      </c>
      <c r="Q419" s="60" t="s">
        <v>114</v>
      </c>
      <c r="R419" s="3" t="s">
        <v>95</v>
      </c>
      <c r="V419">
        <v>408</v>
      </c>
      <c r="Z419" s="56">
        <f t="shared" si="19"/>
        <v>408</v>
      </c>
      <c r="AD419" s="54" t="s">
        <v>121</v>
      </c>
      <c r="AF419" s="86">
        <v>13000</v>
      </c>
      <c r="AG419" s="86"/>
      <c r="AH419" s="97">
        <f t="shared" si="20"/>
        <v>13000</v>
      </c>
      <c r="AI419" s="87"/>
      <c r="AJ419" s="87">
        <v>422</v>
      </c>
    </row>
    <row r="420" spans="1:36" x14ac:dyDescent="0.3">
      <c r="A420">
        <v>1710</v>
      </c>
      <c r="B420" t="s">
        <v>1028</v>
      </c>
      <c r="D420" t="s">
        <v>950</v>
      </c>
      <c r="E420" s="1" t="s">
        <v>322</v>
      </c>
      <c r="G420" s="77" t="str">
        <f ca="1">IF(MasterTable7[[#This Row],[Year Completed]]&lt;=YEAR(TODAY()),"Existing TOD","Planned TOD")</f>
        <v>Planned TOD</v>
      </c>
      <c r="I420" t="s">
        <v>252</v>
      </c>
      <c r="J420" t="str">
        <f t="shared" si="21"/>
        <v>CO</v>
      </c>
      <c r="K420">
        <v>40.024903067976297</v>
      </c>
      <c r="L420">
        <v>-105.2526743602</v>
      </c>
      <c r="M420" s="60" t="s">
        <v>253</v>
      </c>
      <c r="N420" t="s">
        <v>254</v>
      </c>
      <c r="Q420" s="60"/>
      <c r="V420">
        <v>31</v>
      </c>
      <c r="Z420" s="65">
        <f t="shared" ref="Z420:Z464" si="22">SUM(T420:Y420)</f>
        <v>31</v>
      </c>
      <c r="AD420" s="60"/>
      <c r="AH420" s="97">
        <f t="shared" si="20"/>
        <v>0</v>
      </c>
    </row>
    <row r="421" spans="1:36" x14ac:dyDescent="0.3">
      <c r="A421">
        <v>1711</v>
      </c>
      <c r="B421" t="s">
        <v>1029</v>
      </c>
      <c r="D421" t="s">
        <v>950</v>
      </c>
      <c r="E421" s="1" t="s">
        <v>322</v>
      </c>
      <c r="G421" s="77" t="str">
        <f ca="1">IF(MasterTable7[[#This Row],[Year Completed]]&lt;=YEAR(TODAY()),"Existing TOD","Planned TOD")</f>
        <v>Planned TOD</v>
      </c>
      <c r="I421" t="s">
        <v>252</v>
      </c>
      <c r="J421" t="str">
        <f t="shared" si="21"/>
        <v>CO</v>
      </c>
      <c r="K421">
        <v>40.025176110379903</v>
      </c>
      <c r="L421">
        <v>-105.25224193355</v>
      </c>
      <c r="M421" s="60" t="s">
        <v>253</v>
      </c>
      <c r="N421" t="s">
        <v>254</v>
      </c>
      <c r="Q421" s="60"/>
      <c r="S421" s="3" t="s">
        <v>1030</v>
      </c>
      <c r="V421">
        <v>8</v>
      </c>
      <c r="Z421" s="65">
        <f t="shared" si="22"/>
        <v>8</v>
      </c>
      <c r="AD421" s="60"/>
      <c r="AH421" s="97">
        <f t="shared" si="20"/>
        <v>0</v>
      </c>
    </row>
    <row r="422" spans="1:36" x14ac:dyDescent="0.3">
      <c r="A422">
        <v>1712</v>
      </c>
      <c r="B422" t="s">
        <v>1031</v>
      </c>
      <c r="D422" t="s">
        <v>950</v>
      </c>
      <c r="E422" s="1" t="s">
        <v>322</v>
      </c>
      <c r="G422" s="77" t="str">
        <f ca="1">IF(MasterTable7[[#This Row],[Year Completed]]&lt;=YEAR(TODAY()),"Existing TOD","Planned TOD")</f>
        <v>Planned TOD</v>
      </c>
      <c r="I422" t="s">
        <v>252</v>
      </c>
      <c r="J422" t="str">
        <f t="shared" si="21"/>
        <v>CO</v>
      </c>
      <c r="K422">
        <v>40.024824640700999</v>
      </c>
      <c r="L422">
        <v>-105.252200208171</v>
      </c>
      <c r="M422" s="60" t="s">
        <v>253</v>
      </c>
      <c r="N422" t="s">
        <v>254</v>
      </c>
      <c r="Q422" s="60"/>
      <c r="S422" s="3" t="s">
        <v>1030</v>
      </c>
      <c r="V422">
        <v>12</v>
      </c>
      <c r="Z422" s="65">
        <f t="shared" si="22"/>
        <v>12</v>
      </c>
      <c r="AD422" s="60"/>
      <c r="AH422" s="97">
        <f t="shared" si="20"/>
        <v>0</v>
      </c>
    </row>
    <row r="423" spans="1:36" x14ac:dyDescent="0.3">
      <c r="A423">
        <v>1713</v>
      </c>
      <c r="B423" t="s">
        <v>1032</v>
      </c>
      <c r="E423" s="1" t="s">
        <v>1089</v>
      </c>
      <c r="G423" s="77" t="str">
        <f ca="1">IF(MasterTable7[[#This Row],[Year Completed]]&lt;=YEAR(TODAY()),"Existing TOD","Planned TOD")</f>
        <v>Planned TOD</v>
      </c>
      <c r="H423" t="s">
        <v>1033</v>
      </c>
      <c r="I423" t="s">
        <v>388</v>
      </c>
      <c r="J423" t="str">
        <f t="shared" si="21"/>
        <v>CO</v>
      </c>
      <c r="K423">
        <v>39.598342999211901</v>
      </c>
      <c r="L423">
        <v>-104.890586355332</v>
      </c>
      <c r="M423" s="60" t="s">
        <v>389</v>
      </c>
      <c r="N423" t="s">
        <v>390</v>
      </c>
      <c r="P423" t="s">
        <v>108</v>
      </c>
      <c r="Q423" s="60" t="s">
        <v>109</v>
      </c>
      <c r="Z423" s="65">
        <f t="shared" si="22"/>
        <v>0</v>
      </c>
      <c r="AD423" s="60" t="s">
        <v>110</v>
      </c>
      <c r="AE423" s="22">
        <v>325234</v>
      </c>
      <c r="AH423" s="97">
        <f t="shared" si="20"/>
        <v>325234</v>
      </c>
      <c r="AJ423" s="19">
        <v>1328</v>
      </c>
    </row>
    <row r="424" spans="1:36" x14ac:dyDescent="0.3">
      <c r="A424">
        <v>1699</v>
      </c>
      <c r="B424" t="s">
        <v>1010</v>
      </c>
      <c r="E424" s="1" t="s">
        <v>140</v>
      </c>
      <c r="G424" s="77" t="str">
        <f ca="1">IF(MasterTable7[[#This Row],[Year Completed]]&lt;=YEAR(TODAY()),"Existing TOD","Planned TOD")</f>
        <v>Planned TOD</v>
      </c>
      <c r="H424" t="s">
        <v>1011</v>
      </c>
      <c r="I424" t="s">
        <v>90</v>
      </c>
      <c r="J424" t="str">
        <f t="shared" si="21"/>
        <v>CO</v>
      </c>
      <c r="K424">
        <v>39.766546209202801</v>
      </c>
      <c r="L424">
        <v>-104.978369116943</v>
      </c>
      <c r="M424" s="60" t="s">
        <v>200</v>
      </c>
      <c r="N424" t="s">
        <v>201</v>
      </c>
      <c r="P424" t="s">
        <v>93</v>
      </c>
      <c r="Q424" s="60"/>
      <c r="V424">
        <v>495</v>
      </c>
      <c r="Z424" s="65">
        <f t="shared" si="22"/>
        <v>495</v>
      </c>
      <c r="AD424" s="60"/>
      <c r="AH424" s="97">
        <f t="shared" si="20"/>
        <v>0</v>
      </c>
    </row>
    <row r="425" spans="1:36" x14ac:dyDescent="0.3">
      <c r="A425">
        <v>1715</v>
      </c>
      <c r="B425" t="s">
        <v>1134</v>
      </c>
      <c r="E425" s="1">
        <v>2022</v>
      </c>
      <c r="G425" s="77" t="str">
        <f ca="1">IF(MasterTable7[[#This Row],[Year Completed]]&lt;=YEAR(TODAY()),"Existing TOD","Planned TOD")</f>
        <v>Existing TOD</v>
      </c>
      <c r="H425" t="s">
        <v>1135</v>
      </c>
      <c r="I425" t="s">
        <v>90</v>
      </c>
      <c r="J425" t="str">
        <f t="shared" si="21"/>
        <v>CO</v>
      </c>
      <c r="K425">
        <v>39.809814114613502</v>
      </c>
      <c r="L425">
        <v>-104.782536208548</v>
      </c>
      <c r="M425" s="60" t="s">
        <v>200</v>
      </c>
      <c r="N425" t="s">
        <v>239</v>
      </c>
      <c r="P425" t="s">
        <v>93</v>
      </c>
      <c r="Q425" s="60" t="s">
        <v>114</v>
      </c>
      <c r="R425" s="3" t="s">
        <v>95</v>
      </c>
      <c r="V425">
        <v>210</v>
      </c>
      <c r="Z425" s="65">
        <f t="shared" si="22"/>
        <v>210</v>
      </c>
      <c r="AD425" s="60"/>
      <c r="AH425" s="97">
        <f t="shared" si="20"/>
        <v>0</v>
      </c>
      <c r="AJ425" s="19">
        <v>246</v>
      </c>
    </row>
    <row r="426" spans="1:36" x14ac:dyDescent="0.3">
      <c r="A426">
        <v>1716</v>
      </c>
      <c r="B426" t="s">
        <v>1136</v>
      </c>
      <c r="E426" s="1">
        <v>2021</v>
      </c>
      <c r="G426" s="77" t="str">
        <f ca="1">IF(MasterTable7[[#This Row],[Year Completed]]&lt;=YEAR(TODAY()),"Existing TOD","Planned TOD")</f>
        <v>Existing TOD</v>
      </c>
      <c r="H426" t="s">
        <v>1137</v>
      </c>
      <c r="I426" t="s">
        <v>656</v>
      </c>
      <c r="J426" t="str">
        <f t="shared" si="21"/>
        <v>CO</v>
      </c>
      <c r="K426">
        <v>39.735461276801701</v>
      </c>
      <c r="L426">
        <v>-105.05580578550401</v>
      </c>
      <c r="M426" s="60" t="s">
        <v>643</v>
      </c>
      <c r="N426" t="s">
        <v>698</v>
      </c>
      <c r="P426" t="s">
        <v>93</v>
      </c>
      <c r="Q426" s="60" t="s">
        <v>114</v>
      </c>
      <c r="R426" s="3" t="s">
        <v>95</v>
      </c>
      <c r="V426">
        <v>59</v>
      </c>
      <c r="Z426" s="65">
        <f t="shared" si="22"/>
        <v>59</v>
      </c>
      <c r="AD426" s="60"/>
      <c r="AH426" s="97">
        <f t="shared" si="20"/>
        <v>0</v>
      </c>
    </row>
    <row r="427" spans="1:36" x14ac:dyDescent="0.3">
      <c r="A427">
        <v>1717</v>
      </c>
      <c r="B427" t="s">
        <v>1138</v>
      </c>
      <c r="D427" t="s">
        <v>1078</v>
      </c>
      <c r="E427" s="1" t="s">
        <v>140</v>
      </c>
      <c r="G427" s="77" t="str">
        <f ca="1">IF(MasterTable7[[#This Row],[Year Completed]]&lt;=YEAR(TODAY()),"Existing TOD","Planned TOD")</f>
        <v>Planned TOD</v>
      </c>
      <c r="H427" t="s">
        <v>1139</v>
      </c>
      <c r="I427" t="s">
        <v>90</v>
      </c>
      <c r="J427" t="str">
        <f t="shared" si="21"/>
        <v>CO</v>
      </c>
      <c r="K427">
        <v>39.625769187824801</v>
      </c>
      <c r="L427">
        <v>-104.906725396643</v>
      </c>
      <c r="M427" s="60" t="s">
        <v>389</v>
      </c>
      <c r="N427" t="s">
        <v>405</v>
      </c>
      <c r="P427" t="s">
        <v>120</v>
      </c>
      <c r="Q427" s="60" t="s">
        <v>114</v>
      </c>
      <c r="R427" s="3" t="s">
        <v>95</v>
      </c>
      <c r="V427">
        <v>250</v>
      </c>
      <c r="Z427" s="65">
        <f t="shared" si="22"/>
        <v>250</v>
      </c>
      <c r="AD427" s="60" t="s">
        <v>121</v>
      </c>
      <c r="AF427" s="22">
        <v>7500</v>
      </c>
      <c r="AH427" s="97">
        <f t="shared" si="20"/>
        <v>7500</v>
      </c>
      <c r="AJ427" s="19">
        <v>250</v>
      </c>
    </row>
    <row r="428" spans="1:36" x14ac:dyDescent="0.3">
      <c r="A428">
        <v>1718</v>
      </c>
      <c r="B428" t="s">
        <v>1140</v>
      </c>
      <c r="E428" s="1" t="s">
        <v>140</v>
      </c>
      <c r="G428" s="77" t="str">
        <f ca="1">IF(MasterTable7[[#This Row],[Year Completed]]&lt;=YEAR(TODAY()),"Existing TOD","Planned TOD")</f>
        <v>Planned TOD</v>
      </c>
      <c r="H428" t="s">
        <v>1141</v>
      </c>
      <c r="I428" t="s">
        <v>90</v>
      </c>
      <c r="J428" t="str">
        <f t="shared" si="21"/>
        <v>CO</v>
      </c>
      <c r="K428">
        <v>39.7308453620535</v>
      </c>
      <c r="L428">
        <v>-105.00470071456699</v>
      </c>
      <c r="M428" s="60" t="s">
        <v>91</v>
      </c>
      <c r="N428" t="s">
        <v>92</v>
      </c>
      <c r="P428" t="s">
        <v>120</v>
      </c>
      <c r="Q428" s="60" t="s">
        <v>100</v>
      </c>
      <c r="R428" s="3" t="s">
        <v>95</v>
      </c>
      <c r="T428">
        <v>190</v>
      </c>
      <c r="Z428" s="65">
        <f t="shared" si="22"/>
        <v>190</v>
      </c>
      <c r="AD428" s="60" t="s">
        <v>1073</v>
      </c>
      <c r="AG428" s="22">
        <v>17158</v>
      </c>
      <c r="AH428" s="97">
        <f t="shared" si="20"/>
        <v>17158</v>
      </c>
      <c r="AJ428" s="19">
        <v>85</v>
      </c>
    </row>
    <row r="429" spans="1:36" x14ac:dyDescent="0.3">
      <c r="A429">
        <v>1719</v>
      </c>
      <c r="B429" t="s">
        <v>1142</v>
      </c>
      <c r="E429" s="1" t="s">
        <v>140</v>
      </c>
      <c r="G429" s="77" t="str">
        <f ca="1">IF(MasterTable7[[#This Row],[Year Completed]]&lt;=YEAR(TODAY()),"Existing TOD","Planned TOD")</f>
        <v>Planned TOD</v>
      </c>
      <c r="H429" t="s">
        <v>1143</v>
      </c>
      <c r="I429" t="s">
        <v>656</v>
      </c>
      <c r="J429" t="str">
        <f t="shared" si="21"/>
        <v>CO</v>
      </c>
      <c r="K429">
        <v>39.732960759980003</v>
      </c>
      <c r="L429">
        <v>-105.05529342366501</v>
      </c>
      <c r="M429" s="60" t="s">
        <v>643</v>
      </c>
      <c r="N429" t="s">
        <v>698</v>
      </c>
      <c r="P429" t="s">
        <v>120</v>
      </c>
      <c r="Q429" s="60" t="s">
        <v>114</v>
      </c>
      <c r="R429" s="3" t="s">
        <v>95</v>
      </c>
      <c r="V429">
        <v>18</v>
      </c>
      <c r="Z429" s="65">
        <f t="shared" si="22"/>
        <v>18</v>
      </c>
      <c r="AA429">
        <v>15290</v>
      </c>
      <c r="AB429">
        <v>0.35099999999999998</v>
      </c>
      <c r="AD429" s="60" t="s">
        <v>121</v>
      </c>
      <c r="AF429" s="22">
        <v>1933</v>
      </c>
      <c r="AH429" s="97">
        <f t="shared" si="20"/>
        <v>1933</v>
      </c>
      <c r="AJ429" s="19">
        <v>23</v>
      </c>
    </row>
    <row r="430" spans="1:36" x14ac:dyDescent="0.3">
      <c r="A430">
        <v>1720</v>
      </c>
      <c r="B430" t="s">
        <v>1144</v>
      </c>
      <c r="E430" s="1" t="s">
        <v>140</v>
      </c>
      <c r="G430" s="77" t="str">
        <f ca="1">IF(MasterTable7[[#This Row],[Year Completed]]&lt;=YEAR(TODAY()),"Existing TOD","Planned TOD")</f>
        <v>Planned TOD</v>
      </c>
      <c r="H430" t="s">
        <v>1145</v>
      </c>
      <c r="I430" t="s">
        <v>656</v>
      </c>
      <c r="J430" t="str">
        <f t="shared" si="21"/>
        <v>CO</v>
      </c>
      <c r="K430">
        <v>39.7387654554067</v>
      </c>
      <c r="L430">
        <v>-105.064075784368</v>
      </c>
      <c r="M430" s="60" t="s">
        <v>643</v>
      </c>
      <c r="N430" t="s">
        <v>675</v>
      </c>
      <c r="P430" t="s">
        <v>93</v>
      </c>
      <c r="Q430" s="60" t="s">
        <v>114</v>
      </c>
      <c r="R430" s="3" t="s">
        <v>140</v>
      </c>
      <c r="S430" s="3" t="s">
        <v>133</v>
      </c>
      <c r="V430">
        <v>12</v>
      </c>
      <c r="Z430" s="65">
        <f t="shared" si="22"/>
        <v>12</v>
      </c>
      <c r="AD430" s="60" t="s">
        <v>109</v>
      </c>
      <c r="AH430" s="97">
        <f t="shared" si="20"/>
        <v>0</v>
      </c>
      <c r="AJ430" s="19">
        <v>26</v>
      </c>
    </row>
    <row r="431" spans="1:36" x14ac:dyDescent="0.3">
      <c r="A431">
        <v>1721</v>
      </c>
      <c r="B431" t="s">
        <v>1146</v>
      </c>
      <c r="E431" s="1" t="s">
        <v>140</v>
      </c>
      <c r="G431" s="77" t="str">
        <f ca="1">IF(MasterTable7[[#This Row],[Year Completed]]&lt;=YEAR(TODAY()),"Existing TOD","Planned TOD")</f>
        <v>Planned TOD</v>
      </c>
      <c r="H431" t="s">
        <v>1147</v>
      </c>
      <c r="I431" t="s">
        <v>336</v>
      </c>
      <c r="J431" t="str">
        <f t="shared" si="21"/>
        <v>CO</v>
      </c>
      <c r="K431">
        <v>39.717164366027802</v>
      </c>
      <c r="L431">
        <v>-104.820101554323</v>
      </c>
      <c r="M431" s="60" t="s">
        <v>337</v>
      </c>
      <c r="N431" t="s">
        <v>338</v>
      </c>
      <c r="P431" t="s">
        <v>93</v>
      </c>
      <c r="Q431" s="60" t="s">
        <v>100</v>
      </c>
      <c r="T431">
        <v>154</v>
      </c>
      <c r="Z431" s="65">
        <f t="shared" si="22"/>
        <v>154</v>
      </c>
      <c r="AD431" s="60"/>
      <c r="AH431" s="97">
        <f t="shared" si="20"/>
        <v>0</v>
      </c>
    </row>
    <row r="432" spans="1:36" x14ac:dyDescent="0.3">
      <c r="A432">
        <v>1704</v>
      </c>
      <c r="B432" t="s">
        <v>1018</v>
      </c>
      <c r="E432" s="1" t="s">
        <v>140</v>
      </c>
      <c r="G432" s="77" t="str">
        <f ca="1">IF(MasterTable7[[#This Row],[Year Completed]]&lt;=YEAR(TODAY()),"Existing TOD","Planned TOD")</f>
        <v>Planned TOD</v>
      </c>
      <c r="H432" t="s">
        <v>1019</v>
      </c>
      <c r="I432" t="s">
        <v>90</v>
      </c>
      <c r="J432" t="str">
        <f t="shared" si="21"/>
        <v>CO</v>
      </c>
      <c r="K432">
        <v>39.767774406222799</v>
      </c>
      <c r="L432">
        <v>-104.977527643974</v>
      </c>
      <c r="M432" s="60" t="s">
        <v>200</v>
      </c>
      <c r="N432" t="s">
        <v>201</v>
      </c>
      <c r="P432" t="s">
        <v>93</v>
      </c>
      <c r="Q432" s="60" t="s">
        <v>140</v>
      </c>
      <c r="V432">
        <v>202</v>
      </c>
      <c r="Z432" s="65">
        <f t="shared" si="22"/>
        <v>202</v>
      </c>
      <c r="AA432">
        <v>24635</v>
      </c>
      <c r="AD432" s="60" t="s">
        <v>121</v>
      </c>
      <c r="AF432" s="22">
        <v>1830</v>
      </c>
      <c r="AH432" s="97">
        <f t="shared" si="20"/>
        <v>1830</v>
      </c>
      <c r="AJ432" s="19">
        <v>192</v>
      </c>
    </row>
    <row r="433" spans="1:36" x14ac:dyDescent="0.3">
      <c r="A433">
        <v>1714</v>
      </c>
      <c r="B433" t="s">
        <v>1148</v>
      </c>
      <c r="E433" s="1" t="s">
        <v>140</v>
      </c>
      <c r="G433" s="77" t="str">
        <f ca="1">IF(MasterTable7[[#This Row],[Year Completed]]&lt;=YEAR(TODAY()),"Existing TOD","Planned TOD")</f>
        <v>Planned TOD</v>
      </c>
      <c r="H433" t="s">
        <v>1149</v>
      </c>
      <c r="I433" t="s">
        <v>90</v>
      </c>
      <c r="J433" t="str">
        <f t="shared" si="21"/>
        <v>CO</v>
      </c>
      <c r="K433">
        <v>39.772052162976401</v>
      </c>
      <c r="L433">
        <v>-104.96887502242301</v>
      </c>
      <c r="M433" s="60" t="s">
        <v>200</v>
      </c>
      <c r="N433" t="s">
        <v>201</v>
      </c>
      <c r="P433" t="s">
        <v>120</v>
      </c>
      <c r="Q433" s="60" t="s">
        <v>140</v>
      </c>
      <c r="R433" s="3" t="s">
        <v>95</v>
      </c>
      <c r="V433">
        <v>420</v>
      </c>
      <c r="Z433" s="65">
        <f t="shared" si="22"/>
        <v>420</v>
      </c>
      <c r="AA433" s="98">
        <v>75435</v>
      </c>
      <c r="AB433">
        <v>1.73</v>
      </c>
      <c r="AD433" s="60" t="s">
        <v>121</v>
      </c>
      <c r="AF433" s="22">
        <v>42505</v>
      </c>
      <c r="AH433" s="97">
        <f t="shared" si="20"/>
        <v>42505</v>
      </c>
      <c r="AJ433" s="19">
        <v>317</v>
      </c>
    </row>
    <row r="434" spans="1:36" x14ac:dyDescent="0.3">
      <c r="A434">
        <v>1724</v>
      </c>
      <c r="B434" t="s">
        <v>1150</v>
      </c>
      <c r="E434" s="1" t="s">
        <v>140</v>
      </c>
      <c r="G434" s="77" t="str">
        <f ca="1">IF(MasterTable7[[#This Row],[Year Completed]]&lt;=YEAR(TODAY()),"Existing TOD","Planned TOD")</f>
        <v>Planned TOD</v>
      </c>
      <c r="H434" t="s">
        <v>1151</v>
      </c>
      <c r="J434" t="str">
        <f t="shared" si="21"/>
        <v>CO</v>
      </c>
      <c r="M434" s="60" t="s">
        <v>200</v>
      </c>
      <c r="N434" t="s">
        <v>201</v>
      </c>
      <c r="P434" t="s">
        <v>93</v>
      </c>
      <c r="Q434" s="60" t="s">
        <v>114</v>
      </c>
      <c r="R434" s="3" t="s">
        <v>95</v>
      </c>
      <c r="V434">
        <v>189</v>
      </c>
      <c r="Z434" s="65">
        <f t="shared" si="22"/>
        <v>189</v>
      </c>
      <c r="AD434" s="60"/>
      <c r="AH434" s="97">
        <f t="shared" si="20"/>
        <v>0</v>
      </c>
      <c r="AJ434" s="19">
        <v>27</v>
      </c>
    </row>
    <row r="435" spans="1:36" x14ac:dyDescent="0.3">
      <c r="A435">
        <v>1725</v>
      </c>
      <c r="B435" t="s">
        <v>1152</v>
      </c>
      <c r="E435" s="1" t="s">
        <v>140</v>
      </c>
      <c r="G435" s="77" t="str">
        <f ca="1">IF(MasterTable7[[#This Row],[Year Completed]]&lt;=YEAR(TODAY()),"Existing TOD","Planned TOD")</f>
        <v>Planned TOD</v>
      </c>
      <c r="H435" t="s">
        <v>1153</v>
      </c>
      <c r="I435" t="s">
        <v>90</v>
      </c>
      <c r="J435" t="str">
        <f t="shared" si="21"/>
        <v>CO</v>
      </c>
      <c r="K435">
        <v>39.733580892761303</v>
      </c>
      <c r="L435">
        <v>-105.051987716064</v>
      </c>
      <c r="M435" s="60" t="s">
        <v>643</v>
      </c>
      <c r="N435" t="s">
        <v>698</v>
      </c>
      <c r="P435" t="s">
        <v>93</v>
      </c>
      <c r="Q435" s="60" t="s">
        <v>100</v>
      </c>
      <c r="R435" s="3" t="s">
        <v>95</v>
      </c>
      <c r="T435">
        <v>60</v>
      </c>
      <c r="Z435" s="65">
        <f t="shared" si="22"/>
        <v>60</v>
      </c>
      <c r="AD435" s="60"/>
      <c r="AH435" s="97">
        <f t="shared" si="20"/>
        <v>0</v>
      </c>
    </row>
    <row r="436" spans="1:36" x14ac:dyDescent="0.3">
      <c r="A436">
        <v>1726</v>
      </c>
      <c r="B436" t="s">
        <v>1154</v>
      </c>
      <c r="E436" s="1" t="s">
        <v>140</v>
      </c>
      <c r="G436" s="77" t="str">
        <f ca="1">IF(MasterTable7[[#This Row],[Year Completed]]&lt;=YEAR(TODAY()),"Existing TOD","Planned TOD")</f>
        <v>Planned TOD</v>
      </c>
      <c r="H436" t="s">
        <v>1155</v>
      </c>
      <c r="I436" t="s">
        <v>90</v>
      </c>
      <c r="J436" t="str">
        <f t="shared" si="21"/>
        <v>CO</v>
      </c>
      <c r="K436">
        <v>39.715301283330099</v>
      </c>
      <c r="L436">
        <v>-104.99307361791401</v>
      </c>
      <c r="M436" s="60" t="s">
        <v>91</v>
      </c>
      <c r="N436" t="s">
        <v>113</v>
      </c>
      <c r="P436" t="s">
        <v>93</v>
      </c>
      <c r="Q436" s="60" t="s">
        <v>100</v>
      </c>
      <c r="R436" s="3" t="s">
        <v>95</v>
      </c>
      <c r="T436">
        <v>60</v>
      </c>
      <c r="Z436" s="65">
        <f t="shared" si="22"/>
        <v>60</v>
      </c>
      <c r="AD436" s="60"/>
      <c r="AH436" s="97">
        <f t="shared" si="20"/>
        <v>0</v>
      </c>
    </row>
    <row r="437" spans="1:36" x14ac:dyDescent="0.3">
      <c r="A437">
        <v>1727</v>
      </c>
      <c r="B437" t="s">
        <v>1156</v>
      </c>
      <c r="E437" s="1" t="s">
        <v>140</v>
      </c>
      <c r="G437" s="77" t="str">
        <f ca="1">IF(MasterTable7[[#This Row],[Year Completed]]&lt;=YEAR(TODAY()),"Existing TOD","Planned TOD")</f>
        <v>Planned TOD</v>
      </c>
      <c r="H437" t="s">
        <v>1157</v>
      </c>
      <c r="J437" t="str">
        <f t="shared" si="21"/>
        <v>CO</v>
      </c>
      <c r="K437">
        <v>39.7372992182353</v>
      </c>
      <c r="L437">
        <v>-105.050721189957</v>
      </c>
      <c r="M437" s="60" t="s">
        <v>643</v>
      </c>
      <c r="N437" t="s">
        <v>698</v>
      </c>
      <c r="P437" t="s">
        <v>93</v>
      </c>
      <c r="Q437" s="60" t="s">
        <v>140</v>
      </c>
      <c r="R437" s="3" t="s">
        <v>140</v>
      </c>
      <c r="S437" s="3" t="s">
        <v>133</v>
      </c>
      <c r="W437">
        <v>4</v>
      </c>
      <c r="Z437" s="65">
        <f t="shared" si="22"/>
        <v>4</v>
      </c>
      <c r="AD437" s="60" t="s">
        <v>109</v>
      </c>
      <c r="AH437" s="97">
        <f t="shared" si="20"/>
        <v>0</v>
      </c>
      <c r="AJ437" s="19">
        <v>4</v>
      </c>
    </row>
    <row r="438" spans="1:36" x14ac:dyDescent="0.3">
      <c r="A438">
        <v>1728</v>
      </c>
      <c r="B438" t="s">
        <v>1158</v>
      </c>
      <c r="E438" s="1" t="s">
        <v>627</v>
      </c>
      <c r="G438" s="77" t="str">
        <f ca="1">IF(MasterTable7[[#This Row],[Year Completed]]&lt;=YEAR(TODAY()),"Existing TOD","Planned TOD")</f>
        <v>Planned TOD</v>
      </c>
      <c r="H438" t="s">
        <v>1159</v>
      </c>
      <c r="I438" t="s">
        <v>656</v>
      </c>
      <c r="J438" t="str">
        <f t="shared" si="21"/>
        <v>CO</v>
      </c>
      <c r="M438" s="60" t="s">
        <v>643</v>
      </c>
      <c r="N438" t="s">
        <v>698</v>
      </c>
      <c r="P438" t="s">
        <v>93</v>
      </c>
      <c r="Q438" s="60" t="s">
        <v>140</v>
      </c>
      <c r="R438" s="3" t="s">
        <v>1160</v>
      </c>
      <c r="V438">
        <v>362</v>
      </c>
      <c r="Z438" s="65">
        <f t="shared" si="22"/>
        <v>362</v>
      </c>
      <c r="AD438" s="60"/>
      <c r="AH438" s="97">
        <f t="shared" si="20"/>
        <v>0</v>
      </c>
    </row>
    <row r="439" spans="1:36" x14ac:dyDescent="0.3">
      <c r="A439">
        <v>1729</v>
      </c>
      <c r="B439" t="s">
        <v>1161</v>
      </c>
      <c r="E439" s="1" t="s">
        <v>140</v>
      </c>
      <c r="G439" s="77" t="str">
        <f ca="1">IF(MasterTable7[[#This Row],[Year Completed]]&lt;=YEAR(TODAY()),"Existing TOD","Planned TOD")</f>
        <v>Planned TOD</v>
      </c>
      <c r="H439" t="s">
        <v>1162</v>
      </c>
      <c r="I439" t="s">
        <v>90</v>
      </c>
      <c r="J439" t="str">
        <f t="shared" si="21"/>
        <v>CO</v>
      </c>
      <c r="K439">
        <v>39.770403411588603</v>
      </c>
      <c r="L439">
        <v>-104.97831150460701</v>
      </c>
      <c r="M439" s="60" t="s">
        <v>200</v>
      </c>
      <c r="N439" t="s">
        <v>201</v>
      </c>
      <c r="P439" t="s">
        <v>93</v>
      </c>
      <c r="Q439" s="60" t="s">
        <v>140</v>
      </c>
      <c r="V439">
        <v>263</v>
      </c>
      <c r="Z439" s="65">
        <f t="shared" si="22"/>
        <v>263</v>
      </c>
      <c r="AD439" s="60"/>
      <c r="AH439" s="97">
        <f t="shared" si="20"/>
        <v>0</v>
      </c>
      <c r="AJ439" s="19">
        <v>85</v>
      </c>
    </row>
    <row r="440" spans="1:36" x14ac:dyDescent="0.3">
      <c r="A440">
        <v>1730</v>
      </c>
      <c r="B440" t="s">
        <v>1163</v>
      </c>
      <c r="E440" s="1" t="s">
        <v>140</v>
      </c>
      <c r="G440" s="77" t="str">
        <f ca="1">IF(MasterTable7[[#This Row],[Year Completed]]&lt;=YEAR(TODAY()),"Existing TOD","Planned TOD")</f>
        <v>Planned TOD</v>
      </c>
      <c r="H440" t="s">
        <v>1164</v>
      </c>
      <c r="I440" t="s">
        <v>449</v>
      </c>
      <c r="J440" t="str">
        <f t="shared" si="21"/>
        <v>CO</v>
      </c>
      <c r="K440">
        <v>39.575439555506101</v>
      </c>
      <c r="L440">
        <v>-104.879876731568</v>
      </c>
      <c r="M440" s="60" t="s">
        <v>389</v>
      </c>
      <c r="N440" t="s">
        <v>440</v>
      </c>
      <c r="P440" t="s">
        <v>120</v>
      </c>
      <c r="Q440" s="60" t="s">
        <v>140</v>
      </c>
      <c r="R440" s="3" t="s">
        <v>95</v>
      </c>
      <c r="V440">
        <v>528</v>
      </c>
      <c r="Z440" s="65">
        <f t="shared" si="22"/>
        <v>528</v>
      </c>
      <c r="AD440" s="60" t="s">
        <v>121</v>
      </c>
      <c r="AH440" s="97">
        <f t="shared" si="20"/>
        <v>0</v>
      </c>
      <c r="AJ440" s="19">
        <v>847</v>
      </c>
    </row>
    <row r="441" spans="1:36" x14ac:dyDescent="0.3">
      <c r="A441">
        <v>1731</v>
      </c>
      <c r="B441" t="s">
        <v>1165</v>
      </c>
      <c r="E441" s="1" t="s">
        <v>140</v>
      </c>
      <c r="G441" s="77" t="str">
        <f ca="1">IF(MasterTable7[[#This Row],[Year Completed]]&lt;=YEAR(TODAY()),"Existing TOD","Planned TOD")</f>
        <v>Planned TOD</v>
      </c>
      <c r="H441" t="s">
        <v>1166</v>
      </c>
      <c r="I441" t="s">
        <v>90</v>
      </c>
      <c r="J441" t="str">
        <f t="shared" si="21"/>
        <v>CO</v>
      </c>
      <c r="K441">
        <v>39.773094588442298</v>
      </c>
      <c r="L441">
        <v>-104.974450615065</v>
      </c>
      <c r="M441" s="60" t="s">
        <v>200</v>
      </c>
      <c r="N441" t="s">
        <v>201</v>
      </c>
      <c r="P441" t="s">
        <v>140</v>
      </c>
      <c r="Q441" s="60" t="s">
        <v>140</v>
      </c>
      <c r="Z441" s="65">
        <f t="shared" si="22"/>
        <v>0</v>
      </c>
      <c r="AD441" s="60"/>
      <c r="AH441" s="97">
        <f t="shared" si="20"/>
        <v>0</v>
      </c>
    </row>
    <row r="442" spans="1:36" x14ac:dyDescent="0.3">
      <c r="A442">
        <v>1732</v>
      </c>
      <c r="B442" t="s">
        <v>1167</v>
      </c>
      <c r="C442" t="s">
        <v>1168</v>
      </c>
      <c r="E442" s="1" t="s">
        <v>140</v>
      </c>
      <c r="G442" s="77" t="str">
        <f ca="1">IF(MasterTable7[[#This Row],[Year Completed]]&lt;=YEAR(TODAY()),"Existing TOD","Planned TOD")</f>
        <v>Planned TOD</v>
      </c>
      <c r="H442" t="s">
        <v>1169</v>
      </c>
      <c r="I442" t="s">
        <v>90</v>
      </c>
      <c r="J442" t="str">
        <f t="shared" si="21"/>
        <v>CO</v>
      </c>
      <c r="K442">
        <v>39.771988692893203</v>
      </c>
      <c r="L442">
        <v>-104.976228104271</v>
      </c>
      <c r="M442" s="60" t="s">
        <v>200</v>
      </c>
      <c r="N442" t="s">
        <v>201</v>
      </c>
      <c r="P442" t="s">
        <v>148</v>
      </c>
      <c r="Q442" s="60" t="s">
        <v>109</v>
      </c>
      <c r="Z442" s="65">
        <f t="shared" si="22"/>
        <v>0</v>
      </c>
      <c r="AD442" s="60" t="s">
        <v>121</v>
      </c>
      <c r="AF442" s="22">
        <v>2567</v>
      </c>
      <c r="AH442" s="97">
        <f t="shared" si="20"/>
        <v>2567</v>
      </c>
      <c r="AI442" s="19">
        <v>128</v>
      </c>
      <c r="AJ442" s="19">
        <v>0</v>
      </c>
    </row>
    <row r="443" spans="1:36" x14ac:dyDescent="0.3">
      <c r="A443">
        <v>1697</v>
      </c>
      <c r="B443" t="s">
        <v>1006</v>
      </c>
      <c r="C443" t="s">
        <v>1007</v>
      </c>
      <c r="E443" s="1">
        <v>2023</v>
      </c>
      <c r="G443" s="77" t="str">
        <f ca="1">IF(MasterTable7[[#This Row],[Year Completed]]&lt;=YEAR(TODAY()),"Existing TOD","Planned TOD")</f>
        <v>Existing TOD</v>
      </c>
      <c r="H443" t="s">
        <v>1008</v>
      </c>
      <c r="I443" t="s">
        <v>90</v>
      </c>
      <c r="J443" t="str">
        <f t="shared" si="21"/>
        <v>CO</v>
      </c>
      <c r="K443">
        <v>39.765590112775598</v>
      </c>
      <c r="L443">
        <v>-104.975812790831</v>
      </c>
      <c r="M443" s="60" t="s">
        <v>200</v>
      </c>
      <c r="N443" t="s">
        <v>201</v>
      </c>
      <c r="P443" t="s">
        <v>108</v>
      </c>
      <c r="Q443" s="60" t="s">
        <v>109</v>
      </c>
      <c r="R443" s="3" t="s">
        <v>109</v>
      </c>
      <c r="Z443" s="65">
        <f t="shared" si="22"/>
        <v>0</v>
      </c>
      <c r="AD443" s="60" t="s">
        <v>121</v>
      </c>
      <c r="AF443" s="22">
        <v>6619</v>
      </c>
      <c r="AH443" s="97">
        <f t="shared" ref="AH443:AH464" si="23">SUM(AE443:AG443)</f>
        <v>6619</v>
      </c>
      <c r="AI443" s="19">
        <v>23</v>
      </c>
      <c r="AJ443" s="19">
        <v>0</v>
      </c>
    </row>
    <row r="444" spans="1:36" x14ac:dyDescent="0.3">
      <c r="A444">
        <v>1734</v>
      </c>
      <c r="B444" t="s">
        <v>1170</v>
      </c>
      <c r="D444" t="s">
        <v>1075</v>
      </c>
      <c r="E444" s="1" t="s">
        <v>140</v>
      </c>
      <c r="G444" s="51" t="str">
        <f ca="1">IF(MasterTable7[[#This Row],[Year Completed]]&lt;=YEAR(TODAY()),"Existing TOD","Planned TOD")</f>
        <v>Planned TOD</v>
      </c>
      <c r="H444" t="s">
        <v>1171</v>
      </c>
      <c r="I444" t="s">
        <v>275</v>
      </c>
      <c r="J444" t="str">
        <f t="shared" si="21"/>
        <v>CO</v>
      </c>
      <c r="K444">
        <v>39.908023609752703</v>
      </c>
      <c r="L444">
        <v>-105.088764521817</v>
      </c>
      <c r="M444" s="60" t="s">
        <v>253</v>
      </c>
      <c r="N444" t="s">
        <v>276</v>
      </c>
      <c r="O444" s="1">
        <v>161</v>
      </c>
      <c r="P444" t="s">
        <v>93</v>
      </c>
      <c r="Q444" s="60" t="s">
        <v>114</v>
      </c>
      <c r="R444" s="3" t="s">
        <v>95</v>
      </c>
      <c r="V444">
        <v>387</v>
      </c>
      <c r="Z444" s="65">
        <f t="shared" si="22"/>
        <v>387</v>
      </c>
      <c r="AD444" s="60"/>
      <c r="AE444" s="43"/>
      <c r="AF444" s="43"/>
      <c r="AG444" s="43"/>
      <c r="AH444" s="97">
        <f t="shared" si="23"/>
        <v>0</v>
      </c>
      <c r="AI444" s="74"/>
      <c r="AJ444" s="74">
        <v>635</v>
      </c>
    </row>
    <row r="445" spans="1:36" x14ac:dyDescent="0.3">
      <c r="A445">
        <v>1667</v>
      </c>
      <c r="B445" t="s">
        <v>946</v>
      </c>
      <c r="C445" t="s">
        <v>947</v>
      </c>
      <c r="E445" s="1">
        <v>2023</v>
      </c>
      <c r="G445" s="77" t="str">
        <f ca="1">IF(MasterTable7[[#This Row],[Year Completed]]&lt;=YEAR(TODAY()),"Existing TOD","Planned TOD")</f>
        <v>Existing TOD</v>
      </c>
      <c r="H445" t="s">
        <v>948</v>
      </c>
      <c r="I445" t="s">
        <v>90</v>
      </c>
      <c r="J445" t="str">
        <f t="shared" si="21"/>
        <v>CO</v>
      </c>
      <c r="K445">
        <v>39.766925000000001</v>
      </c>
      <c r="L445" s="69">
        <v>-104.89195599999999</v>
      </c>
      <c r="M445" s="53" t="s">
        <v>200</v>
      </c>
      <c r="N445" t="s">
        <v>247</v>
      </c>
      <c r="O445" s="1">
        <v>219</v>
      </c>
      <c r="P445" t="s">
        <v>93</v>
      </c>
      <c r="Q445" s="60" t="s">
        <v>100</v>
      </c>
      <c r="R445" s="3" t="s">
        <v>95</v>
      </c>
      <c r="T445">
        <v>127</v>
      </c>
      <c r="Z445" s="56">
        <f t="shared" si="22"/>
        <v>127</v>
      </c>
      <c r="AD445" s="60"/>
      <c r="AF445" s="86"/>
      <c r="AG445" s="86"/>
      <c r="AH445" s="97">
        <f t="shared" si="23"/>
        <v>0</v>
      </c>
      <c r="AI445" s="87"/>
      <c r="AJ445" s="87"/>
    </row>
    <row r="446" spans="1:36" x14ac:dyDescent="0.3">
      <c r="A446">
        <v>1736</v>
      </c>
      <c r="B446" t="s">
        <v>1172</v>
      </c>
      <c r="D446" t="s">
        <v>1075</v>
      </c>
      <c r="E446" s="1">
        <v>2012</v>
      </c>
      <c r="G446" s="77" t="str">
        <f ca="1">IF(MasterTable7[[#This Row],[Year Completed]]&lt;=YEAR(TODAY()),"Existing TOD","Planned TOD")</f>
        <v>Existing TOD</v>
      </c>
      <c r="H446" t="s">
        <v>1173</v>
      </c>
      <c r="I446" t="s">
        <v>275</v>
      </c>
      <c r="J446" t="str">
        <f t="shared" si="21"/>
        <v>CO</v>
      </c>
      <c r="K446">
        <v>39.906517471515997</v>
      </c>
      <c r="L446">
        <v>-105.09162844472699</v>
      </c>
      <c r="M446" s="60" t="s">
        <v>253</v>
      </c>
      <c r="N446" t="s">
        <v>276</v>
      </c>
      <c r="O446" s="1">
        <v>161</v>
      </c>
      <c r="P446" t="s">
        <v>108</v>
      </c>
      <c r="Q446" s="60" t="s">
        <v>109</v>
      </c>
      <c r="Z446" s="65">
        <f t="shared" si="22"/>
        <v>0</v>
      </c>
      <c r="AD446" s="60" t="s">
        <v>1073</v>
      </c>
      <c r="AG446" s="22">
        <v>60000</v>
      </c>
      <c r="AH446" s="97">
        <f t="shared" si="23"/>
        <v>60000</v>
      </c>
      <c r="AJ446" s="19">
        <v>271</v>
      </c>
    </row>
    <row r="447" spans="1:36" x14ac:dyDescent="0.3">
      <c r="A447">
        <v>1737</v>
      </c>
      <c r="B447" t="s">
        <v>1174</v>
      </c>
      <c r="D447" t="s">
        <v>1075</v>
      </c>
      <c r="E447" s="1">
        <v>2012</v>
      </c>
      <c r="G447" s="77" t="str">
        <f ca="1">IF(MasterTable7[[#This Row],[Year Completed]]&lt;=YEAR(TODAY()),"Existing TOD","Planned TOD")</f>
        <v>Existing TOD</v>
      </c>
      <c r="H447" t="s">
        <v>1175</v>
      </c>
      <c r="I447" t="s">
        <v>275</v>
      </c>
      <c r="J447" t="str">
        <f t="shared" si="21"/>
        <v>CO</v>
      </c>
      <c r="K447">
        <v>39.903467506839398</v>
      </c>
      <c r="L447">
        <v>-105.09174270797</v>
      </c>
      <c r="M447" s="60" t="s">
        <v>253</v>
      </c>
      <c r="N447" t="s">
        <v>276</v>
      </c>
      <c r="O447" s="1">
        <v>161</v>
      </c>
      <c r="P447" t="s">
        <v>93</v>
      </c>
      <c r="Q447" s="60" t="s">
        <v>114</v>
      </c>
      <c r="R447" s="3" t="s">
        <v>177</v>
      </c>
      <c r="S447" s="3" t="s">
        <v>1176</v>
      </c>
      <c r="W447">
        <v>62</v>
      </c>
      <c r="Z447" s="65">
        <f t="shared" si="22"/>
        <v>62</v>
      </c>
      <c r="AD447" s="60"/>
      <c r="AH447" s="97">
        <f t="shared" si="23"/>
        <v>0</v>
      </c>
      <c r="AJ447" s="19">
        <v>223</v>
      </c>
    </row>
    <row r="448" spans="1:36" x14ac:dyDescent="0.3">
      <c r="A448">
        <v>1738</v>
      </c>
      <c r="B448" t="s">
        <v>1177</v>
      </c>
      <c r="D448" t="s">
        <v>1075</v>
      </c>
      <c r="E448" s="1">
        <v>2007</v>
      </c>
      <c r="G448" s="77" t="str">
        <f ca="1">IF(MasterTable7[[#This Row],[Year Completed]]&lt;=YEAR(TODAY()),"Existing TOD","Planned TOD")</f>
        <v>Existing TOD</v>
      </c>
      <c r="H448" t="s">
        <v>1178</v>
      </c>
      <c r="I448" t="s">
        <v>275</v>
      </c>
      <c r="J448" t="str">
        <f t="shared" si="21"/>
        <v>CO</v>
      </c>
      <c r="K448">
        <v>39.903650548429702</v>
      </c>
      <c r="L448">
        <v>-105.089947508479</v>
      </c>
      <c r="M448" s="60" t="s">
        <v>253</v>
      </c>
      <c r="N448" t="s">
        <v>276</v>
      </c>
      <c r="O448" s="1">
        <v>161</v>
      </c>
      <c r="P448" t="s">
        <v>93</v>
      </c>
      <c r="Q448" s="60" t="s">
        <v>114</v>
      </c>
      <c r="R448" s="3" t="s">
        <v>177</v>
      </c>
      <c r="S448" s="3" t="s">
        <v>133</v>
      </c>
      <c r="W448">
        <v>28</v>
      </c>
      <c r="Z448" s="65">
        <f t="shared" si="22"/>
        <v>28</v>
      </c>
      <c r="AD448" s="60" t="s">
        <v>109</v>
      </c>
      <c r="AH448" s="97">
        <f t="shared" si="23"/>
        <v>0</v>
      </c>
      <c r="AJ448" s="19">
        <v>50</v>
      </c>
    </row>
    <row r="449" spans="1:36" x14ac:dyDescent="0.3">
      <c r="A449">
        <v>1739</v>
      </c>
      <c r="B449" t="s">
        <v>1179</v>
      </c>
      <c r="D449" t="s">
        <v>1075</v>
      </c>
      <c r="E449" s="1">
        <v>2014</v>
      </c>
      <c r="G449" s="77" t="str">
        <f ca="1">IF(MasterTable7[[#This Row],[Year Completed]]&lt;=YEAR(TODAY()),"Existing TOD","Planned TOD")</f>
        <v>Existing TOD</v>
      </c>
      <c r="H449" t="s">
        <v>1180</v>
      </c>
      <c r="I449" t="s">
        <v>275</v>
      </c>
      <c r="J449" t="str">
        <f t="shared" si="21"/>
        <v>CO</v>
      </c>
      <c r="K449">
        <v>39.902361021122303</v>
      </c>
      <c r="L449">
        <v>-105.08940525912899</v>
      </c>
      <c r="M449" s="60" t="s">
        <v>253</v>
      </c>
      <c r="N449" t="s">
        <v>276</v>
      </c>
      <c r="O449" s="1">
        <v>161</v>
      </c>
      <c r="P449" t="s">
        <v>93</v>
      </c>
      <c r="Q449" s="60" t="s">
        <v>114</v>
      </c>
      <c r="R449" s="3" t="s">
        <v>177</v>
      </c>
      <c r="S449" s="3" t="s">
        <v>133</v>
      </c>
      <c r="W449">
        <v>92</v>
      </c>
      <c r="Z449" s="65">
        <f t="shared" si="22"/>
        <v>92</v>
      </c>
      <c r="AD449" s="60" t="s">
        <v>109</v>
      </c>
      <c r="AH449" s="97">
        <f t="shared" si="23"/>
        <v>0</v>
      </c>
      <c r="AJ449" s="19">
        <v>236</v>
      </c>
    </row>
    <row r="450" spans="1:36" x14ac:dyDescent="0.3">
      <c r="A450">
        <v>1740</v>
      </c>
      <c r="B450" t="s">
        <v>1181</v>
      </c>
      <c r="D450" t="s">
        <v>1075</v>
      </c>
      <c r="E450" s="1">
        <v>2006</v>
      </c>
      <c r="G450" s="77" t="str">
        <f ca="1">IF(MasterTable7[[#This Row],[Year Completed]]&lt;=YEAR(TODAY()),"Existing TOD","Planned TOD")</f>
        <v>Existing TOD</v>
      </c>
      <c r="H450" t="s">
        <v>1182</v>
      </c>
      <c r="I450" t="s">
        <v>275</v>
      </c>
      <c r="J450" t="str">
        <f t="shared" ref="J450:J464" si="24">"CO"</f>
        <v>CO</v>
      </c>
      <c r="K450">
        <v>39.906026246382503</v>
      </c>
      <c r="L450">
        <v>-105.08846862339399</v>
      </c>
      <c r="M450" s="60" t="s">
        <v>253</v>
      </c>
      <c r="N450" t="s">
        <v>276</v>
      </c>
      <c r="O450" s="1">
        <v>161</v>
      </c>
      <c r="P450" t="s">
        <v>108</v>
      </c>
      <c r="Q450" s="60" t="s">
        <v>109</v>
      </c>
      <c r="Z450" s="65">
        <f t="shared" si="22"/>
        <v>0</v>
      </c>
      <c r="AD450" s="60" t="s">
        <v>1183</v>
      </c>
      <c r="AE450" s="22">
        <v>67735</v>
      </c>
      <c r="AF450" s="22">
        <v>24728</v>
      </c>
      <c r="AH450" s="97">
        <f t="shared" si="23"/>
        <v>92463</v>
      </c>
      <c r="AJ450" s="19">
        <v>399</v>
      </c>
    </row>
    <row r="451" spans="1:36" x14ac:dyDescent="0.3">
      <c r="A451">
        <v>1741</v>
      </c>
      <c r="B451" t="s">
        <v>1184</v>
      </c>
      <c r="D451" t="s">
        <v>1075</v>
      </c>
      <c r="E451" s="1">
        <v>2006</v>
      </c>
      <c r="G451" s="77" t="str">
        <f ca="1">IF(MasterTable7[[#This Row],[Year Completed]]&lt;=YEAR(TODAY()),"Existing TOD","Planned TOD")</f>
        <v>Existing TOD</v>
      </c>
      <c r="H451" t="s">
        <v>1185</v>
      </c>
      <c r="I451" t="s">
        <v>275</v>
      </c>
      <c r="J451" t="str">
        <f t="shared" si="24"/>
        <v>CO</v>
      </c>
      <c r="K451">
        <v>39.906011843767097</v>
      </c>
      <c r="L451">
        <v>-105.086851251512</v>
      </c>
      <c r="M451" s="60" t="s">
        <v>253</v>
      </c>
      <c r="N451" t="s">
        <v>276</v>
      </c>
      <c r="O451" s="1">
        <v>161</v>
      </c>
      <c r="P451" t="s">
        <v>108</v>
      </c>
      <c r="Q451" s="60" t="s">
        <v>109</v>
      </c>
      <c r="Z451" s="65">
        <f t="shared" si="22"/>
        <v>0</v>
      </c>
      <c r="AD451" s="60"/>
      <c r="AE451" s="22">
        <v>94432</v>
      </c>
      <c r="AF451" s="22">
        <v>24894</v>
      </c>
      <c r="AH451" s="97">
        <f t="shared" si="23"/>
        <v>119326</v>
      </c>
      <c r="AJ451" s="19">
        <v>477</v>
      </c>
    </row>
    <row r="452" spans="1:36" x14ac:dyDescent="0.3">
      <c r="A452">
        <v>1742</v>
      </c>
      <c r="B452" t="s">
        <v>1186</v>
      </c>
      <c r="D452" t="s">
        <v>1075</v>
      </c>
      <c r="E452" s="1">
        <v>2006</v>
      </c>
      <c r="G452" s="77" t="str">
        <f ca="1">IF(MasterTable7[[#This Row],[Year Completed]]&lt;=YEAR(TODAY()),"Existing TOD","Planned TOD")</f>
        <v>Existing TOD</v>
      </c>
      <c r="H452" t="s">
        <v>1187</v>
      </c>
      <c r="I452" t="s">
        <v>275</v>
      </c>
      <c r="J452" t="str">
        <f t="shared" si="24"/>
        <v>CO</v>
      </c>
      <c r="K452">
        <v>39.906600291018599</v>
      </c>
      <c r="L452">
        <v>-105.089069438156</v>
      </c>
      <c r="M452" s="60" t="s">
        <v>253</v>
      </c>
      <c r="N452" t="s">
        <v>276</v>
      </c>
      <c r="O452" s="1">
        <v>161</v>
      </c>
      <c r="P452" t="s">
        <v>120</v>
      </c>
      <c r="Q452" s="60" t="s">
        <v>114</v>
      </c>
      <c r="R452" s="3" t="s">
        <v>177</v>
      </c>
      <c r="S452" s="3" t="s">
        <v>133</v>
      </c>
      <c r="W452">
        <v>13</v>
      </c>
      <c r="Z452" s="65">
        <f t="shared" si="22"/>
        <v>13</v>
      </c>
      <c r="AD452" s="60" t="s">
        <v>121</v>
      </c>
      <c r="AF452" s="22">
        <v>615</v>
      </c>
      <c r="AH452" s="97">
        <f t="shared" si="23"/>
        <v>615</v>
      </c>
      <c r="AJ452" s="19">
        <v>35</v>
      </c>
    </row>
    <row r="453" spans="1:36" x14ac:dyDescent="0.3">
      <c r="A453">
        <v>1733</v>
      </c>
      <c r="B453" t="s">
        <v>1188</v>
      </c>
      <c r="E453" s="1">
        <v>2023</v>
      </c>
      <c r="G453" s="77" t="str">
        <f ca="1">IF(MasterTable7[[#This Row],[Year Completed]]&lt;=YEAR(TODAY()),"Existing TOD","Planned TOD")</f>
        <v>Existing TOD</v>
      </c>
      <c r="H453" t="s">
        <v>1189</v>
      </c>
      <c r="I453" t="s">
        <v>336</v>
      </c>
      <c r="J453" t="str">
        <f t="shared" si="24"/>
        <v>CO</v>
      </c>
      <c r="K453">
        <v>39.7711587004584</v>
      </c>
      <c r="L453">
        <v>-104.782708174343</v>
      </c>
      <c r="M453" s="60" t="s">
        <v>200</v>
      </c>
      <c r="N453" t="s">
        <v>1190</v>
      </c>
      <c r="P453" t="s">
        <v>93</v>
      </c>
      <c r="Q453" s="60" t="s">
        <v>114</v>
      </c>
      <c r="R453" s="3" t="s">
        <v>95</v>
      </c>
      <c r="V453">
        <v>374</v>
      </c>
      <c r="Z453" s="65">
        <f t="shared" si="22"/>
        <v>374</v>
      </c>
      <c r="AD453" s="60" t="s">
        <v>109</v>
      </c>
      <c r="AH453" s="97">
        <f t="shared" si="23"/>
        <v>0</v>
      </c>
      <c r="AJ453" s="19">
        <v>527</v>
      </c>
    </row>
    <row r="454" spans="1:36" x14ac:dyDescent="0.3">
      <c r="A454">
        <v>1744</v>
      </c>
      <c r="B454" t="s">
        <v>1191</v>
      </c>
      <c r="D454" t="s">
        <v>1075</v>
      </c>
      <c r="E454" s="1" t="s">
        <v>140</v>
      </c>
      <c r="G454" s="77" t="str">
        <f ca="1">IF(MasterTable7[[#This Row],[Year Completed]]&lt;=YEAR(TODAY()),"Existing TOD","Planned TOD")</f>
        <v>Planned TOD</v>
      </c>
      <c r="H454" t="s">
        <v>1192</v>
      </c>
      <c r="I454" t="s">
        <v>275</v>
      </c>
      <c r="J454" t="str">
        <f t="shared" si="24"/>
        <v>CO</v>
      </c>
      <c r="K454">
        <v>39.907459073287797</v>
      </c>
      <c r="L454">
        <v>-105.093059629614</v>
      </c>
      <c r="M454" s="60" t="s">
        <v>253</v>
      </c>
      <c r="N454" t="s">
        <v>276</v>
      </c>
      <c r="O454" s="1">
        <v>161</v>
      </c>
      <c r="P454" t="s">
        <v>108</v>
      </c>
      <c r="Q454" s="60" t="s">
        <v>109</v>
      </c>
      <c r="Z454" s="65">
        <f t="shared" si="22"/>
        <v>0</v>
      </c>
      <c r="AD454" s="60" t="s">
        <v>110</v>
      </c>
      <c r="AE454" s="22">
        <v>81300</v>
      </c>
      <c r="AH454" s="97">
        <f t="shared" si="23"/>
        <v>81300</v>
      </c>
      <c r="AJ454" s="19">
        <v>270</v>
      </c>
    </row>
    <row r="455" spans="1:36" x14ac:dyDescent="0.3">
      <c r="A455">
        <v>1745</v>
      </c>
      <c r="B455" t="s">
        <v>1193</v>
      </c>
      <c r="D455" t="s">
        <v>1075</v>
      </c>
      <c r="E455" s="1" t="s">
        <v>140</v>
      </c>
      <c r="G455" s="77" t="str">
        <f ca="1">IF(MasterTable7[[#This Row],[Year Completed]]&lt;=YEAR(TODAY()),"Existing TOD","Planned TOD")</f>
        <v>Planned TOD</v>
      </c>
      <c r="H455" t="s">
        <v>1194</v>
      </c>
      <c r="I455" t="s">
        <v>275</v>
      </c>
      <c r="J455" t="str">
        <f t="shared" si="24"/>
        <v>CO</v>
      </c>
      <c r="K455">
        <v>39.905218642389499</v>
      </c>
      <c r="L455">
        <v>-105.086806285512</v>
      </c>
      <c r="M455" s="60" t="s">
        <v>253</v>
      </c>
      <c r="N455" t="s">
        <v>276</v>
      </c>
      <c r="O455" s="1">
        <v>161</v>
      </c>
      <c r="P455" t="s">
        <v>108</v>
      </c>
      <c r="Q455" s="60" t="s">
        <v>109</v>
      </c>
      <c r="Z455" s="65">
        <f t="shared" si="22"/>
        <v>0</v>
      </c>
      <c r="AD455" s="60" t="s">
        <v>121</v>
      </c>
      <c r="AF455" s="22">
        <v>3700</v>
      </c>
      <c r="AH455" s="97">
        <f t="shared" si="23"/>
        <v>3700</v>
      </c>
    </row>
    <row r="456" spans="1:36" x14ac:dyDescent="0.3">
      <c r="A456">
        <v>1746</v>
      </c>
      <c r="B456" t="s">
        <v>1195</v>
      </c>
      <c r="E456" s="1" t="s">
        <v>140</v>
      </c>
      <c r="G456" s="77" t="str">
        <f ca="1">IF(MasterTable7[[#This Row],[Year Completed]]&lt;=YEAR(TODAY()),"Existing TOD","Planned TOD")</f>
        <v>Planned TOD</v>
      </c>
      <c r="H456" t="s">
        <v>1196</v>
      </c>
      <c r="I456" t="s">
        <v>275</v>
      </c>
      <c r="J456" t="str">
        <f t="shared" si="24"/>
        <v>CO</v>
      </c>
      <c r="K456">
        <v>39.904516717822403</v>
      </c>
      <c r="L456">
        <v>-105.08226264689699</v>
      </c>
      <c r="M456" s="60" t="s">
        <v>253</v>
      </c>
      <c r="N456" t="s">
        <v>276</v>
      </c>
      <c r="O456" s="1">
        <v>161</v>
      </c>
      <c r="P456" t="s">
        <v>93</v>
      </c>
      <c r="Q456" s="60" t="s">
        <v>114</v>
      </c>
      <c r="R456" s="3" t="s">
        <v>95</v>
      </c>
      <c r="V456">
        <v>227</v>
      </c>
      <c r="Z456" s="65">
        <f t="shared" si="22"/>
        <v>227</v>
      </c>
      <c r="AD456" s="60"/>
      <c r="AH456" s="97">
        <f t="shared" si="23"/>
        <v>0</v>
      </c>
      <c r="AJ456" s="19">
        <v>401</v>
      </c>
    </row>
    <row r="457" spans="1:36" x14ac:dyDescent="0.3">
      <c r="A457">
        <v>1747</v>
      </c>
      <c r="B457" t="s">
        <v>1197</v>
      </c>
      <c r="E457" s="1" t="s">
        <v>140</v>
      </c>
      <c r="G457" s="77" t="str">
        <f ca="1">IF(MasterTable7[[#This Row],[Year Completed]]&lt;=YEAR(TODAY()),"Existing TOD","Planned TOD")</f>
        <v>Planned TOD</v>
      </c>
      <c r="H457" t="s">
        <v>1198</v>
      </c>
      <c r="I457" t="s">
        <v>90</v>
      </c>
      <c r="J457" t="str">
        <f t="shared" si="24"/>
        <v>CO</v>
      </c>
      <c r="K457">
        <v>39.733152417624197</v>
      </c>
      <c r="L457">
        <v>-105.03547764276099</v>
      </c>
      <c r="M457" s="60" t="s">
        <v>643</v>
      </c>
      <c r="N457" t="s">
        <v>693</v>
      </c>
      <c r="P457" t="s">
        <v>93</v>
      </c>
      <c r="Q457" s="60" t="s">
        <v>100</v>
      </c>
      <c r="R457" s="3" t="s">
        <v>95</v>
      </c>
      <c r="T457">
        <v>21</v>
      </c>
      <c r="Z457" s="65">
        <f t="shared" si="22"/>
        <v>21</v>
      </c>
      <c r="AD457" s="60"/>
      <c r="AH457" s="97">
        <f t="shared" si="23"/>
        <v>0</v>
      </c>
      <c r="AJ457" s="19">
        <v>4</v>
      </c>
    </row>
    <row r="458" spans="1:36" x14ac:dyDescent="0.3">
      <c r="A458">
        <v>1748</v>
      </c>
      <c r="B458" t="s">
        <v>1199</v>
      </c>
      <c r="E458" s="1" t="s">
        <v>140</v>
      </c>
      <c r="G458" s="77" t="str">
        <f ca="1">IF(MasterTable7[[#This Row],[Year Completed]]&lt;=YEAR(TODAY()),"Existing TOD","Planned TOD")</f>
        <v>Planned TOD</v>
      </c>
      <c r="H458" t="s">
        <v>1200</v>
      </c>
      <c r="I458" t="s">
        <v>90</v>
      </c>
      <c r="J458" t="str">
        <f t="shared" si="24"/>
        <v>CO</v>
      </c>
      <c r="K458">
        <v>39.675155337466798</v>
      </c>
      <c r="L458">
        <v>-104.939310491496</v>
      </c>
      <c r="M458" s="60" t="s">
        <v>389</v>
      </c>
      <c r="N458" t="s">
        <v>431</v>
      </c>
      <c r="P458" t="s">
        <v>93</v>
      </c>
      <c r="Q458" s="60" t="s">
        <v>100</v>
      </c>
      <c r="R458" s="3" t="s">
        <v>95</v>
      </c>
      <c r="T458">
        <v>169</v>
      </c>
      <c r="Z458" s="65">
        <f t="shared" si="22"/>
        <v>169</v>
      </c>
      <c r="AD458" s="60"/>
      <c r="AH458" s="97">
        <f t="shared" si="23"/>
        <v>0</v>
      </c>
    </row>
    <row r="459" spans="1:36" x14ac:dyDescent="0.3">
      <c r="A459">
        <v>1749</v>
      </c>
      <c r="B459" t="s">
        <v>1201</v>
      </c>
      <c r="E459" s="1" t="s">
        <v>140</v>
      </c>
      <c r="G459" s="77" t="str">
        <f ca="1">IF(MasterTable7[[#This Row],[Year Completed]]&lt;=YEAR(TODAY()),"Existing TOD","Planned TOD")</f>
        <v>Planned TOD</v>
      </c>
      <c r="H459" t="s">
        <v>1202</v>
      </c>
      <c r="I459" t="s">
        <v>90</v>
      </c>
      <c r="J459" t="str">
        <f t="shared" si="24"/>
        <v>CO</v>
      </c>
      <c r="K459">
        <v>39.710642634060399</v>
      </c>
      <c r="L459">
        <v>-104.993220017422</v>
      </c>
      <c r="M459" s="60" t="s">
        <v>91</v>
      </c>
      <c r="N459" t="s">
        <v>113</v>
      </c>
      <c r="P459" t="s">
        <v>120</v>
      </c>
      <c r="Q459" s="60" t="s">
        <v>114</v>
      </c>
      <c r="R459" s="3" t="s">
        <v>95</v>
      </c>
      <c r="V459">
        <v>721</v>
      </c>
      <c r="Z459" s="65">
        <f t="shared" si="22"/>
        <v>721</v>
      </c>
      <c r="AD459" s="60" t="s">
        <v>1203</v>
      </c>
      <c r="AE459" s="22">
        <v>3681</v>
      </c>
      <c r="AF459" s="22">
        <v>8188</v>
      </c>
      <c r="AH459" s="97">
        <f t="shared" si="23"/>
        <v>11869</v>
      </c>
      <c r="AJ459" s="19">
        <v>950</v>
      </c>
    </row>
    <row r="460" spans="1:36" x14ac:dyDescent="0.3">
      <c r="A460">
        <v>1750</v>
      </c>
      <c r="B460" t="s">
        <v>1204</v>
      </c>
      <c r="E460" s="1" t="s">
        <v>140</v>
      </c>
      <c r="G460" s="77" t="str">
        <f ca="1">IF(MasterTable7[[#This Row],[Year Completed]]&lt;=YEAR(TODAY()),"Existing TOD","Planned TOD")</f>
        <v>Planned TOD</v>
      </c>
      <c r="H460" t="s">
        <v>1205</v>
      </c>
      <c r="I460" t="s">
        <v>90</v>
      </c>
      <c r="J460" t="str">
        <f t="shared" si="24"/>
        <v>CO</v>
      </c>
      <c r="K460">
        <v>39.757223639187202</v>
      </c>
      <c r="L460">
        <v>-104.999942844252</v>
      </c>
      <c r="M460" s="60" t="s">
        <v>155</v>
      </c>
      <c r="N460" t="s">
        <v>156</v>
      </c>
      <c r="P460" t="s">
        <v>93</v>
      </c>
      <c r="Q460" s="60" t="s">
        <v>140</v>
      </c>
      <c r="R460" s="3" t="s">
        <v>140</v>
      </c>
      <c r="V460">
        <v>177</v>
      </c>
      <c r="Z460" s="65">
        <f t="shared" si="22"/>
        <v>177</v>
      </c>
      <c r="AD460" s="60" t="s">
        <v>121</v>
      </c>
      <c r="AF460" s="22">
        <v>8568</v>
      </c>
      <c r="AH460" s="97">
        <f t="shared" si="23"/>
        <v>8568</v>
      </c>
    </row>
    <row r="461" spans="1:36" x14ac:dyDescent="0.3">
      <c r="A461">
        <v>1751</v>
      </c>
      <c r="B461" t="s">
        <v>1206</v>
      </c>
      <c r="D461" t="s">
        <v>981</v>
      </c>
      <c r="E461" s="1" t="s">
        <v>1089</v>
      </c>
      <c r="G461" s="77" t="str">
        <f ca="1">IF(MasterTable7[[#This Row],[Year Completed]]&lt;=YEAR(TODAY()),"Existing TOD","Planned TOD")</f>
        <v>Planned TOD</v>
      </c>
      <c r="I461" t="s">
        <v>90</v>
      </c>
      <c r="J461" t="str">
        <f t="shared" si="24"/>
        <v>CO</v>
      </c>
      <c r="K461">
        <v>39.7325759429607</v>
      </c>
      <c r="L461">
        <v>-105.017833105134</v>
      </c>
      <c r="M461" s="60" t="s">
        <v>643</v>
      </c>
      <c r="N461" t="s">
        <v>644</v>
      </c>
      <c r="P461" t="s">
        <v>120</v>
      </c>
      <c r="Q461" s="60" t="s">
        <v>94</v>
      </c>
      <c r="R461" s="3" t="s">
        <v>95</v>
      </c>
      <c r="T461">
        <v>80</v>
      </c>
      <c r="V461">
        <v>53</v>
      </c>
      <c r="Z461" s="65">
        <f t="shared" si="22"/>
        <v>133</v>
      </c>
      <c r="AD461" s="60" t="s">
        <v>121</v>
      </c>
      <c r="AH461" s="97">
        <f t="shared" si="23"/>
        <v>0</v>
      </c>
    </row>
    <row r="462" spans="1:36" x14ac:dyDescent="0.3">
      <c r="A462">
        <v>1752</v>
      </c>
      <c r="B462" t="s">
        <v>1207</v>
      </c>
      <c r="D462" t="s">
        <v>981</v>
      </c>
      <c r="E462" s="1" t="s">
        <v>1089</v>
      </c>
      <c r="G462" s="77" t="str">
        <f ca="1">IF(MasterTable7[[#This Row],[Year Completed]]&lt;=YEAR(TODAY()),"Existing TOD","Planned TOD")</f>
        <v>Planned TOD</v>
      </c>
      <c r="I462" t="s">
        <v>90</v>
      </c>
      <c r="J462" t="str">
        <f t="shared" si="24"/>
        <v>CO</v>
      </c>
      <c r="K462">
        <v>39.731560084623403</v>
      </c>
      <c r="L462">
        <v>-105.018075277508</v>
      </c>
      <c r="M462" s="60" t="s">
        <v>643</v>
      </c>
      <c r="N462" t="s">
        <v>644</v>
      </c>
      <c r="P462" t="s">
        <v>93</v>
      </c>
      <c r="Q462" s="60" t="s">
        <v>100</v>
      </c>
      <c r="R462" s="3" t="s">
        <v>95</v>
      </c>
      <c r="X462">
        <v>212</v>
      </c>
      <c r="Z462" s="65">
        <f t="shared" si="22"/>
        <v>212</v>
      </c>
      <c r="AD462" s="60"/>
      <c r="AH462" s="97">
        <f t="shared" si="23"/>
        <v>0</v>
      </c>
    </row>
    <row r="463" spans="1:36" x14ac:dyDescent="0.3">
      <c r="A463">
        <v>1753</v>
      </c>
      <c r="B463" t="s">
        <v>1208</v>
      </c>
      <c r="E463" s="1" t="s">
        <v>140</v>
      </c>
      <c r="G463" s="77" t="str">
        <f ca="1">IF(MasterTable7[[#This Row],[Year Completed]]&lt;=YEAR(TODAY()),"Existing TOD","Planned TOD")</f>
        <v>Planned TOD</v>
      </c>
      <c r="H463" t="s">
        <v>1209</v>
      </c>
      <c r="I463" t="s">
        <v>90</v>
      </c>
      <c r="J463" t="str">
        <f t="shared" si="24"/>
        <v>CO</v>
      </c>
      <c r="K463">
        <v>39.735851778531803</v>
      </c>
      <c r="L463">
        <v>-105.02036598816299</v>
      </c>
      <c r="M463" s="60" t="s">
        <v>643</v>
      </c>
      <c r="N463" t="s">
        <v>644</v>
      </c>
      <c r="P463" t="s">
        <v>93</v>
      </c>
      <c r="Q463" s="60" t="s">
        <v>100</v>
      </c>
      <c r="R463" s="3" t="s">
        <v>95</v>
      </c>
      <c r="S463" s="3" t="s">
        <v>1210</v>
      </c>
      <c r="T463">
        <v>77</v>
      </c>
      <c r="Z463" s="65">
        <f t="shared" si="22"/>
        <v>77</v>
      </c>
      <c r="AD463" s="60"/>
      <c r="AH463" s="97">
        <f t="shared" si="23"/>
        <v>0</v>
      </c>
    </row>
    <row r="464" spans="1:36" x14ac:dyDescent="0.3">
      <c r="A464">
        <v>1754</v>
      </c>
      <c r="B464" t="s">
        <v>1211</v>
      </c>
      <c r="E464" s="1" t="s">
        <v>140</v>
      </c>
      <c r="G464" s="77" t="str">
        <f ca="1">IF(MasterTable7[[#This Row],[Year Completed]]&lt;=YEAR(TODAY()),"Existing TOD","Planned TOD")</f>
        <v>Planned TOD</v>
      </c>
      <c r="H464" t="s">
        <v>1212</v>
      </c>
      <c r="I464" t="s">
        <v>90</v>
      </c>
      <c r="J464" t="str">
        <f t="shared" si="24"/>
        <v>CO</v>
      </c>
      <c r="K464">
        <v>39.676851900087797</v>
      </c>
      <c r="L464">
        <v>-104.991480166388</v>
      </c>
      <c r="M464" s="60" t="s">
        <v>533</v>
      </c>
      <c r="N464" t="s">
        <v>542</v>
      </c>
      <c r="O464" s="1">
        <v>61</v>
      </c>
      <c r="P464" t="s">
        <v>93</v>
      </c>
      <c r="Q464" s="60" t="s">
        <v>114</v>
      </c>
      <c r="R464" s="3" t="s">
        <v>140</v>
      </c>
      <c r="S464" s="3" t="s">
        <v>133</v>
      </c>
      <c r="W464">
        <v>5</v>
      </c>
      <c r="Z464" s="65">
        <f t="shared" si="22"/>
        <v>5</v>
      </c>
      <c r="AD464" s="60" t="s">
        <v>109</v>
      </c>
      <c r="AH464" s="97">
        <f t="shared" si="23"/>
        <v>0</v>
      </c>
      <c r="AJ464" s="19">
        <v>4</v>
      </c>
    </row>
  </sheetData>
  <hyperlinks>
    <hyperlink ref="B71" r:id="rId1" xr:uid="{9393569C-8C52-420C-B60A-B41B865F2BA6}"/>
    <hyperlink ref="H71" r:id="rId2" display="3100 Pearl Pky, Boulder, CO 80301" xr:uid="{6DEDC3AF-22BD-42BE-A8DA-B9324D6F74AE}"/>
    <hyperlink ref="B213" r:id="rId3" display="2300 Welton" xr:uid="{F9E1A8DA-6DE0-44E6-BF81-CC96B0EECBC2}"/>
    <hyperlink ref="H213" r:id="rId4" display="2300 Welton St, Denver" xr:uid="{18C87FA5-CCD8-4C5A-9B5C-95BA49BFCBDE}"/>
    <hyperlink ref="H100" r:id="rId5" display="3045 W 71st Ave, Westminster, CO 80030" xr:uid="{3EAE95F9-FF46-4811-80A2-4599284D5ACE}"/>
    <hyperlink ref="B100" r:id="rId6" display="Alto Apts" xr:uid="{E78E7BF9-CC07-4F4B-8630-5110E992002E}"/>
    <hyperlink ref="H80" r:id="rId7" display="8200 Arista Pl, Broomfield, CO 80020" xr:uid="{8AFAF7DA-8493-414F-B5B5-72DE9475BF84}"/>
    <hyperlink ref="H146" r:id="rId8" display="7471 S Clinton St, Centennial, CO 80112" xr:uid="{B0B18C12-991F-4E13-BDF6-FEAB46755351}"/>
    <hyperlink ref="H143" r:id="rId9" display="10200 E Dry Creek Rd, Englewood, CO 80112" xr:uid="{E462B9E5-7D2E-44E9-9C9B-5F8FF43D7C1A}"/>
    <hyperlink ref="B3" r:id="rId10" display="http://www.mariposadenver.com/buildings/the-aerie/" xr:uid="{88B70840-5B07-4D15-BA1D-1042321B3F3F}"/>
    <hyperlink ref="H81" r:id="rId11" display="8500 Arista Pl, Broomfield, CO 80021" xr:uid="{B4826730-8D8B-493C-97C4-937F97FED1F5}"/>
    <hyperlink ref="B184" r:id="rId12" xr:uid="{BA0E5284-B05D-4B60-89A1-ABA4E178FFD8}"/>
    <hyperlink ref="H184" r:id="rId13" display="801 Englewood Parkway  Englewood, CO 80110" xr:uid="{074BCE09-AFC7-4E1F-A8C8-0E7830DA3AC4}"/>
    <hyperlink ref="H17" r:id="rId14" display="1165 S Broadway, Denver, CO 80210" xr:uid="{C4D0F01E-A1DD-4461-93D9-D0F37167751A}"/>
    <hyperlink ref="B17" r:id="rId15" xr:uid="{4C8E8118-D29A-42F4-AEDF-C60E61E979E4}"/>
    <hyperlink ref="B233" r:id="rId16" xr:uid="{6767998B-7153-4E47-8CD6-55B702463CAE}"/>
    <hyperlink ref="B246" r:id="rId17" display="Avenida Lakewood" xr:uid="{06C72A5B-2DB9-4A93-8C42-E6533275D695}"/>
    <hyperlink ref="H246" r:id="rId18" display="1655 Pierson St, Lakewood, CO 80215" xr:uid="{C4BB990D-087D-407E-9ECC-C30D283CBE36}"/>
    <hyperlink ref="H217" r:id="rId19" display="305 Park Avenue West, Denver" xr:uid="{52771C1C-22FB-4280-ACFD-75F199A5EDD4}"/>
    <hyperlink ref="B131" r:id="rId20" display="Camden" xr:uid="{5B58CD79-0C85-4CF4-B848-B0137A5338E6}"/>
    <hyperlink ref="H131" r:id="rId21" display="6515 E Union Ave, Denver, CO 80237" xr:uid="{8988C2EE-BCE4-4D14-894E-661D6D31E684}"/>
    <hyperlink ref="H55" r:id="rId22" display="3200 Walnut St, Denver, CO 80205" xr:uid="{32D5F2A8-E4F2-4F4B-8C43-FD855B9C9469}"/>
    <hyperlink ref="B55" r:id="rId23" xr:uid="{5E80FB67-837B-4C14-992A-ED62A5DAB02D}"/>
    <hyperlink ref="B144" r:id="rId24" xr:uid="{6761D6DC-517C-4409-A73E-C8BDC871A49E}"/>
    <hyperlink ref="H144" r:id="rId25" display="158 Inverness Dr W, Centennial, CO 80112" xr:uid="{F0252FCD-02B9-4249-A52B-52094816FCCC}"/>
    <hyperlink ref="B132" r:id="rId26" display="Cielo Apts" xr:uid="{72011A97-9B0A-46C8-BCE8-DC9FF92F9363}"/>
    <hyperlink ref="H132" r:id="rId27" display="6715 E Union Ave, Denver, CO 80237" xr:uid="{B3EEE9B3-271E-4312-87DF-187E69F81D64}"/>
    <hyperlink ref="H138" r:id="rId28" display="2170 S Colorado Blvd, Denver, CO 80222" xr:uid="{3CAA74C0-9A93-4ABB-91EB-EB914BD7507B}"/>
    <hyperlink ref="C138" r:id="rId29" display="Colorado Station" xr:uid="{D0EBFD12-E81F-4723-8571-9516A04A3BA2}"/>
    <hyperlink ref="B211" r:id="rId30" xr:uid="{B540FE41-313B-4EE2-9BEF-152F50ED6D14}"/>
    <hyperlink ref="H211" r:id="rId31" xr:uid="{C92D5934-7DEF-467D-BFCB-70345338F0C7}"/>
    <hyperlink ref="H229" r:id="rId32" display="1155 Decatur St, Denver, CO 80204" xr:uid="{42BCE9B6-6045-4469-98BB-363B5D974283}"/>
    <hyperlink ref="B229" r:id="rId33" xr:uid="{F69D4CD3-38D8-4C5F-97FB-186B80B3244B}"/>
    <hyperlink ref="B151" r:id="rId34" xr:uid="{87B30FF5-541A-4C48-8650-C7599D80E689}"/>
    <hyperlink ref="H151" r:id="rId35" display="9019 E Panorama Cir, Centennial, CO 80112" xr:uid="{BCEC156E-AEFC-4075-BF58-EDD8A818753D}"/>
    <hyperlink ref="B140" r:id="rId36" xr:uid="{C796EC46-DBEB-49E6-AEED-2DA66915AC6D}"/>
    <hyperlink ref="H140" r:id="rId37" display="8331 S Valley Hwy Rd, Englewood, CO 80112" xr:uid="{48C240EB-77FD-483C-9A9F-A7D5752A8828}"/>
    <hyperlink ref="B228" r:id="rId38" display="Clyburn Village" xr:uid="{7C6A5B55-36EF-4BA5-B06C-21C9B05E953B}"/>
    <hyperlink ref="H228" r:id="rId39" display="3280 Downing St., Denver" xr:uid="{2A5FB00E-045A-4AF9-89C3-06018A61022E}"/>
    <hyperlink ref="B102" r:id="rId40" xr:uid="{15515A1E-F164-4AFB-B5F6-1CB424C3D671}"/>
    <hyperlink ref="H102" r:id="rId41" display="325 N Sable Blvd, Aurora, CO 80011" xr:uid="{17764DB0-AA92-4B1C-99BE-BE70F8BA256A}"/>
    <hyperlink ref="B186" r:id="rId42" xr:uid="{8E451974-559E-406B-B8ED-08BBD0B92483}"/>
    <hyperlink ref="H186" r:id="rId43" display="2140 S Delaware St, Denver, CO 80233" xr:uid="{5BA2E83F-AE80-4B89-9174-0C911F358C5C}"/>
    <hyperlink ref="H185" r:id="rId44" display="1805 S Bannock St, Denver, CO 80223" xr:uid="{B3919E31-0164-43D5-87ED-49F707D5102A}"/>
    <hyperlink ref="B185" r:id="rId45" xr:uid="{9A4766DC-068E-4C6E-93F1-8E2A1D0E93BB}"/>
    <hyperlink ref="B48" r:id="rId46" xr:uid="{0C237E30-EE7F-440F-900D-A9839FB096F7}"/>
    <hyperlink ref="H48" r:id="rId47" display="3198 Blake St, Denver, CO 80205" xr:uid="{F0A567C9-B1F2-4D53-8163-62E1C942C69B}"/>
    <hyperlink ref="H104" r:id="rId48" display="13650 E Colfax Ave, Aurora, CO 80011" xr:uid="{11F3555F-8311-44EF-BCD9-605E2B682288}"/>
    <hyperlink ref="B104" r:id="rId49" xr:uid="{2A1DA49F-C17C-4E4E-B91B-85952392ADF1}"/>
    <hyperlink ref="B227" r:id="rId50" xr:uid="{9319C697-8873-40F1-91C7-DA78A4BD8EA2}"/>
    <hyperlink ref="H227" r:id="rId51" display="3150 Downing St, Denver, CO 80205" xr:uid="{D23F7CBE-F664-483A-8E82-6502A1AF5A42}"/>
    <hyperlink ref="B179" r:id="rId52" xr:uid="{CD503BC8-4873-4A01-ADA8-661FCA5AD5D0}"/>
    <hyperlink ref="H179" r:id="rId53" display="5155 E Yale Ave, Denver, CO 80222" xr:uid="{5C618D1C-AEAB-409D-8055-EE7DB7F4FAFE}"/>
    <hyperlink ref="H242" r:id="rId54" display="6150 W 13th Ave, Lakewood, CO 80214" xr:uid="{C47CAE83-D85B-4579-BE31-428FDA461CDC}"/>
    <hyperlink ref="B242" r:id="rId55" xr:uid="{F8C64AA2-6D23-4A0F-9885-1291D09EBBED}"/>
    <hyperlink ref="B128" r:id="rId56" xr:uid="{0EEAA821-4F95-415B-8C08-F31D72BA34ED}"/>
    <hyperlink ref="H128" r:id="rId57" display="4665 S Monaco St, Denver, CO 80237" xr:uid="{1DDAAB9C-6C1D-406A-8010-BDA27C9EB84B}"/>
    <hyperlink ref="B133" r:id="rId58" xr:uid="{A4EAC4E8-3825-4E30-9A96-9D105C9C4602}"/>
    <hyperlink ref="H133" r:id="rId59" display="6750 E Chenango Ave, Denver, CO 80237" xr:uid="{0F5C5889-61F9-467C-AB95-90E014A93E70}"/>
    <hyperlink ref="H5" r:id="rId60" display="1299 W 10th Ave, Denver, CO 80204" xr:uid="{DF11EE54-5CA7-4612-A3D2-2C30E660685E}"/>
    <hyperlink ref="B5" r:id="rId61" display="Mariposa Apartments" xr:uid="{88DD61C0-81EF-4D2D-9879-1989E297DDD5}"/>
    <hyperlink ref="B159" r:id="rId62" xr:uid="{AB60AE94-345E-4268-818C-7D786AEFEB40}"/>
    <hyperlink ref="H159" r:id="rId63" display="9375 Station St, Lone Tree, CO 80124" xr:uid="{2D117BDB-FB37-44F8-B089-7AE7E31A9632}"/>
    <hyperlink ref="H45" r:id="rId64" display="1220 35th St, Denver, CO 80205" xr:uid="{87F864DF-8BA8-457E-B2F5-1AFB8B2F561A}"/>
    <hyperlink ref="B45" r:id="rId65" xr:uid="{789038C9-3676-406B-AEC2-A7F2A6753F96}"/>
    <hyperlink ref="B260" r:id="rId66" xr:uid="{E8E8E407-F538-483F-BA0D-24B54864BF65}"/>
    <hyperlink ref="B13" r:id="rId67" display="N Lincoln Mid Rise" xr:uid="{22C50395-776B-49B4-9DFD-292CADA391C4}"/>
    <hyperlink ref="H13" r:id="rId68" display="1425 Mariposa St, Denver" xr:uid="{1319E556-711E-4D4F-8F48-10A70DE7347F}"/>
    <hyperlink ref="B168" r:id="rId69" display="The Parc at Greenwood Village" xr:uid="{F6E1BB49-B6B4-41E2-B603-E52DFC2277AC}"/>
    <hyperlink ref="H168" r:id="rId70" display="5500 DTC Pky, Greenwood Village, CO 80111" xr:uid="{0A6EFB80-1F32-4BDE-8632-D4C7F1120A76}"/>
    <hyperlink ref="H192" r:id="rId71" display="4101 S Navajo St, Englewood, CO 80110" xr:uid="{9B48E1BE-CAF1-470D-A7BF-0EA174F4B0E4}"/>
    <hyperlink ref="B192" r:id="rId72" xr:uid="{A95C2527-BFF1-4576-9A77-A976463D488D}"/>
    <hyperlink ref="B58" r:id="rId73" xr:uid="{1F9BFA46-BA4A-4C80-A1FA-590FFE498A92}"/>
    <hyperlink ref="H58" r:id="rId74" display="4055 N. Albion St., Denver, CO 80216" xr:uid="{1F11E50B-B37C-4D6C-AA97-15DA50E85947}"/>
    <hyperlink ref="B136" r:id="rId75" display="Pearl" xr:uid="{50E087F3-E12E-46CB-B0DE-B5ACB7668235}"/>
    <hyperlink ref="H136" r:id="rId76" display="7571 E Technology Way, Denver, CO 80237" xr:uid="{FB7D20B6-18D8-4173-B309-70BC00BAD74D}"/>
    <hyperlink ref="H14" r:id="rId77" display="110 E. Mississippi Avenue, Denver CO 80210" xr:uid="{AE11B094-C925-42D4-8545-6D116922FCA6}"/>
    <hyperlink ref="B117" r:id="rId78" display="Parq at Iliff" xr:uid="{89C9B1BA-75A9-4F32-B52A-21A3FA40A059}"/>
    <hyperlink ref="H117" r:id="rId79" display="2602 S Anaheim St, Aurora, CO 80014" xr:uid="{01348852-52C0-4B0D-AED9-44A74E97BFD0}"/>
    <hyperlink ref="H56" r:id="rId80" display="3975 Colorado Blvd, Denver, CO 80205" xr:uid="{874E7372-FF66-4AB1-83F8-752A1526CE7F}"/>
    <hyperlink ref="B56" r:id="rId81" xr:uid="{32C6D43A-9CEA-458A-AFD4-B9199B07587E}"/>
    <hyperlink ref="H204" r:id="rId82" display="2135 Stout Street, Denver" xr:uid="{C517CFA3-4413-4F70-A915-9079C7FAC57D}"/>
    <hyperlink ref="B253" r:id="rId83" xr:uid="{D64BE6E3-C17C-4AFD-BA41-57623B1643B6}"/>
    <hyperlink ref="H253" r:id="rId84" xr:uid="{4222E93C-397C-49FC-9DE0-88EC667EB854}"/>
    <hyperlink ref="H83" r:id="rId85" display="6963 W 109th Ave." xr:uid="{FC44A360-A27E-4C50-891A-24852E93EAF4}"/>
    <hyperlink ref="B83" r:id="rId86" location="available-apartments" xr:uid="{CB53A335-E289-4C85-AB81-B48790023E12}"/>
    <hyperlink ref="B4" r:id="rId87" display="Tapiz Apts" xr:uid="{C1CBAB2A-EA2F-4211-B07A-B44945A60330}"/>
    <hyperlink ref="H4" r:id="rId88" display="1099 Osage St, Denver, CO 80204" xr:uid="{83D0A887-067D-45A3-BE4A-A3654A202AE3}"/>
    <hyperlink ref="B134" r:id="rId89" xr:uid="{18B34D35-557A-45EC-898B-8F2641F40AC4}"/>
    <hyperlink ref="H134" r:id="rId90" display="6950 E Chenango Ave, Denver, CO 80237" xr:uid="{94E3532F-4582-4E1F-AFAE-EB5F3483FA43}"/>
    <hyperlink ref="B112" r:id="rId91" xr:uid="{C8AB8698-9098-478E-99C6-BEB6DE2C42E4}"/>
    <hyperlink ref="H112" r:id="rId92" display="3645 S Dallas St, Aurora, CO 80014" xr:uid="{FE579D5B-0BE6-4B57-8526-5822E78F8EC6}"/>
    <hyperlink ref="B166" r:id="rId93" xr:uid="{639E4687-BD7B-4CB3-9B0E-978975F644E9}"/>
    <hyperlink ref="H166" r:id="rId94" display="7600 Landmark Way, Greenwood Village, CO 80111" xr:uid="{19B4D660-6029-414D-B64E-E1479200D593}"/>
    <hyperlink ref="B177" r:id="rId95" display="University Station" xr:uid="{5778EA72-1B00-4B12-9A17-292C6799C512}"/>
    <hyperlink ref="H177" r:id="rId96" display="1881 Buchtel Blvd S, Denver, CO 80210" xr:uid="{B68A2444-FC3D-4A16-A747-30A122828879}"/>
    <hyperlink ref="H66" r:id="rId97" display="1955 30th St, Boulder, CO 80301" xr:uid="{CB4ADB5A-58C8-4EDF-8A5F-5223C213CC0E}"/>
    <hyperlink ref="B66" r:id="rId98" xr:uid="{13CC3D06-1BC0-4684-9F69-D5C5140383FB}"/>
    <hyperlink ref="B222" r:id="rId99" xr:uid="{81809E1A-C712-4C4D-B53C-3A7F7BD22F82}"/>
    <hyperlink ref="H222" r:id="rId100" display="2855 Arapahoe Street, Denver" xr:uid="{BDA5047E-1F34-4743-A9E4-A6B9A7C5A9A7}"/>
    <hyperlink ref="H188" r:id="rId101" xr:uid="{34CB2482-C5AA-42F9-BE9C-C52CD7E06C8B}"/>
    <hyperlink ref="B188" r:id="rId102" display="Vita" xr:uid="{74BAD88F-719C-4BC1-90B0-480B19C8D020}"/>
    <hyperlink ref="B164" r:id="rId103" xr:uid="{14A47D40-52AF-4980-8381-9001D57A8266}"/>
    <hyperlink ref="H164" r:id="rId104" display="675 E Louisiana Ave, Denver, CO 80210" xr:uid="{090052C9-5ABC-460D-9218-BA7C380FB11B}"/>
    <hyperlink ref="H221" r:id="rId105" display="2600 Washington St, Denver" xr:uid="{448E8309-FB51-4C16-BC60-E6695CF3BD90}"/>
    <hyperlink ref="B247" r:id="rId106" xr:uid="{181838D5-2F53-4F7F-9496-CAB88EFF48C8}"/>
    <hyperlink ref="H247" r:id="rId107" display="1665 Pierson St, Lakewood, CO 80215" xr:uid="{37028E52-2626-401E-A455-52D2A68F8B12}"/>
    <hyperlink ref="B16" r:id="rId108" xr:uid="{205ED1DC-61D7-465F-AE51-3B1A5F1AF706}"/>
    <hyperlink ref="H16" r:id="rId109" display="1145 S Broadway, Denver, CO 80210" xr:uid="{13453DE7-8B14-45FA-B267-7C7E12EFA372}"/>
    <hyperlink ref="B178" r:id="rId110" xr:uid="{5AB5B57D-1FAB-40E2-9377-D0EBC7B3C4F7}"/>
    <hyperlink ref="H178" r:id="rId111" display="5151 E Yale Ave, Denver, CO 80222" xr:uid="{490D80E7-06AF-4E68-861B-768022473E02}"/>
    <hyperlink ref="B180" r:id="rId112" display="Yale Station Senior" xr:uid="{427B60C8-7C7F-47CC-AF3E-44423627668B}"/>
    <hyperlink ref="H180" r:id="rId113" display="5307 E Yale Ave, Denver, CO 80222" xr:uid="{BECC63E5-DACF-4457-95EF-49D0CA67A287}"/>
    <hyperlink ref="B6" r:id="rId114" display="http://www.mariposadenver.com/buildings/the-zephyr/" xr:uid="{842CCFD6-AC91-4F62-A010-8144874BB2DD}"/>
    <hyperlink ref="H137" r:id="rId115" xr:uid="{44FACAA0-3FDE-4590-AC91-B158D3A15968}"/>
    <hyperlink ref="B129" r:id="rId116" xr:uid="{6BF72261-99B7-43E3-87C5-D404D2302709}"/>
    <hyperlink ref="H129" r:id="rId117" display="4949 South Niagara Street" xr:uid="{E775DE7F-CA90-4FAC-8876-FD94D705E0B5}"/>
    <hyperlink ref="H122" r:id="rId118" xr:uid="{1B059FAB-D9FD-4EFA-9448-63269C4E2750}"/>
    <hyperlink ref="B121" r:id="rId119" xr:uid="{419F3857-486F-4610-9FA2-D88B6D3D7A58}"/>
    <hyperlink ref="H121" r:id="rId120" xr:uid="{B460E198-CD0C-4E7B-9FF5-08E6E728EE95}"/>
    <hyperlink ref="H123" r:id="rId121" display="6360 S Fioddler's Green Cir" xr:uid="{98D09294-BACC-443E-BC72-1092A5D3D2B1}"/>
    <hyperlink ref="B123" r:id="rId122" xr:uid="{55BABD59-6514-46FE-98A5-D75F9D15ED24}"/>
    <hyperlink ref="H127" r:id="rId123" display="6363 S Fiddler's Green" xr:uid="{739A5B24-F014-4C98-906E-751495DCA574}"/>
    <hyperlink ref="B127" r:id="rId124" xr:uid="{7DC2F408-8628-4637-B230-D2CE9DBC32C1}"/>
    <hyperlink ref="B124" r:id="rId125" display="Palazzo Verdi" xr:uid="{09DA4BED-539B-4D16-B624-6D056014B53E}"/>
    <hyperlink ref="H124" r:id="rId126" xr:uid="{ADB5C4A9-D0C8-4828-987E-F1EBFBEF4F6F}"/>
    <hyperlink ref="H141" r:id="rId127" display="9151 Eat Panorama" xr:uid="{3511ACD9-5A6A-4DED-B4E8-0A915E22DB97}"/>
    <hyperlink ref="B152" r:id="rId128" display="The Jones District" xr:uid="{FDC2E78D-780A-4BB6-A8FF-5AF0F1F33951}"/>
    <hyperlink ref="B145" r:id="rId129" xr:uid="{6305BFFC-DD6D-4E91-B86F-EBCC58C30ABD}"/>
    <hyperlink ref="H145" r:id="rId130" xr:uid="{95BFFB7A-42FC-4E6B-805E-A49885C2612C}"/>
    <hyperlink ref="B14" r:id="rId131" xr:uid="{87ACF792-6BAB-4264-B6F7-C84879A399C0}"/>
    <hyperlink ref="B2" r:id="rId132" xr:uid="{13CC6CDE-5C14-4E96-A132-DEC94C67BB84}"/>
    <hyperlink ref="B143" r:id="rId133" xr:uid="{33C9B0C2-B0ED-4BEC-915D-457460124C9A}"/>
    <hyperlink ref="B146" r:id="rId134" xr:uid="{831A1D68-56D0-4869-BB7E-22074142CF7F}"/>
    <hyperlink ref="B81" r:id="rId135" xr:uid="{163CD73F-7663-441C-AECB-2A380E9B23EB}"/>
    <hyperlink ref="B80" r:id="rId136" xr:uid="{E760715D-9F3A-4EB7-BD62-4BA087814D5D}"/>
    <hyperlink ref="B217" r:id="rId137" xr:uid="{4EB2E305-7998-4F28-9CA5-5D43CCE13BE8}"/>
    <hyperlink ref="B204" r:id="rId138" xr:uid="{5F4AC500-8CA7-4386-A565-9BDAF6E1F289}"/>
    <hyperlink ref="B221" r:id="rId139" xr:uid="{60CD8760-B937-467B-9B48-DB0E5695D0E2}"/>
    <hyperlink ref="H76" r:id="rId140" xr:uid="{F2317495-08E5-45E8-93F3-3CA93C8E05FE}"/>
    <hyperlink ref="B76" r:id="rId141" xr:uid="{0F3550B4-8D4D-4FE6-ACCC-33D5EFE4650D}"/>
    <hyperlink ref="H220" r:id="rId142" display="2400 Washington Street" xr:uid="{DCBEF2F7-74BA-4ECE-B683-A43E6FB6D08A}"/>
    <hyperlink ref="B115" r:id="rId143" xr:uid="{A0DC4D54-A771-4252-B657-89EFB6B33548}"/>
    <hyperlink ref="H226" r:id="rId144" display="2901 Welton Street" xr:uid="{B1995CB0-D050-4CB3-BC22-796AE0527AB0}"/>
    <hyperlink ref="B241" r:id="rId145" xr:uid="{AC770390-52ED-4726-AD34-86D0312FB410}"/>
    <hyperlink ref="H241" r:id="rId146" display="5830 W. Colfax Avenue" xr:uid="{7961ED62-AA0C-4982-92B8-A1CA90273C7D}"/>
    <hyperlink ref="H307" r:id="rId147" xr:uid="{D65DB1C6-C26C-4102-AC7E-5B8CD216B313}"/>
    <hyperlink ref="B79" r:id="rId148" xr:uid="{C2977A0E-A18C-416D-9DB0-80A1671131E6}"/>
    <hyperlink ref="H79" r:id="rId149" xr:uid="{E12EA283-0378-4FFE-A2DF-6898AFEC0CCB}"/>
    <hyperlink ref="H37" r:id="rId150" display="1900 16th St." xr:uid="{85C2390E-95D4-47B2-ACE9-A2BA2F27B61A}"/>
    <hyperlink ref="B37" r:id="rId151" xr:uid="{725DA7D8-3D73-4ACC-87D8-6930E9FE3C22}"/>
    <hyperlink ref="H3" r:id="rId152" display="1090 Osage" xr:uid="{FC8FFCCF-80CC-4E09-ABF5-924D250BED97}"/>
    <hyperlink ref="H82" r:id="rId153" display="8300 Arista Pl." xr:uid="{1F35EF0D-FAF7-4B52-BFEA-EFBA417D93F7}"/>
    <hyperlink ref="B82" r:id="rId154" xr:uid="{F4403D2D-9D14-4C21-8D3A-CB9A3BAB4563}"/>
    <hyperlink ref="H34" r:id="rId155" display="1801 Chestnut Place" xr:uid="{6A7F1FFC-7BB1-4095-BD63-4EA4409F60C8}"/>
    <hyperlink ref="B34" r:id="rId156" xr:uid="{B78493BF-0FD4-4AB4-BB29-E7060C472337}"/>
    <hyperlink ref="H78" r:id="rId157" display="11775 Wadsworth Boulevard" xr:uid="{64034104-7A52-431C-B1DD-3EBAD9D68FE0}"/>
    <hyperlink ref="B78" r:id="rId158" xr:uid="{6A466CC3-0F49-4549-9872-0ADD2286B622}"/>
    <hyperlink ref="H2" r:id="rId159" display="1011 North Navajo" xr:uid="{E4863DCE-503E-4BAB-A026-688872D7B471}"/>
    <hyperlink ref="B196" r:id="rId160" xr:uid="{7790376D-944D-4B87-B9C9-F3CD545041AB}"/>
    <hyperlink ref="B199" r:id="rId161" xr:uid="{B0EA8851-E1ED-4D32-8DEB-3F7ECB68F3F7}"/>
    <hyperlink ref="B209" r:id="rId162" xr:uid="{2393072D-DD48-4D22-9D65-3EFA0A566D51}"/>
    <hyperlink ref="B194" r:id="rId163" xr:uid="{DF244180-9EE0-4CE8-B105-01E6E5BBCFE2}"/>
    <hyperlink ref="B197" r:id="rId164" xr:uid="{08C72E99-A2A9-4951-8508-A436D4952910}"/>
    <hyperlink ref="B206" r:id="rId165" display="Renaissance Stour Street Lofts / Stout Street Health Center" xr:uid="{025899CB-D2BB-4100-A677-5CF87BEB5D86}"/>
    <hyperlink ref="B21" r:id="rId166" xr:uid="{319AB989-AE76-4CCB-BDB6-418E7CD48F76}"/>
    <hyperlink ref="B8" r:id="rId167" display="Alta SOBO Station" xr:uid="{10BC27BF-0C7C-4812-9F3F-395645B7FEA4}"/>
    <hyperlink ref="B201" r:id="rId168" xr:uid="{1D497558-DCBE-41CF-9038-1CFBC3D92C4C}"/>
    <hyperlink ref="B205" r:id="rId169" display="Lennar Welton" xr:uid="{D8C2982A-922E-4FD8-9BD6-6105AD213C39}"/>
    <hyperlink ref="B195" r:id="rId170" xr:uid="{638C31D1-C087-4D27-9E22-474566C4CEC0}"/>
    <hyperlink ref="B200" r:id="rId171" xr:uid="{F167B9F9-A66F-43BC-A30D-78A5DACAA52F}"/>
    <hyperlink ref="B212" r:id="rId172" display="Alexan Arapahoe Sq" xr:uid="{6FC63754-CE54-458E-83EC-D2DC5998CE0D}"/>
    <hyperlink ref="H201" r:id="rId173" xr:uid="{107586F2-8118-416F-B396-D40C9F0ED24C}"/>
    <hyperlink ref="H212" r:id="rId174" display="2200 Welton St" xr:uid="{64F9DF12-EE51-4EC8-AE5E-114024D97BD7}"/>
    <hyperlink ref="H170" r:id="rId175" xr:uid="{7F1F91A2-CF54-4B7A-A5B7-EE2F7AA66622}"/>
    <hyperlink ref="B170" r:id="rId176" xr:uid="{126D03D0-2494-4659-8836-4ABBF303E937}"/>
    <hyperlink ref="B202" r:id="rId177" xr:uid="{39E0A669-780A-4BC1-8423-AD2498DAC172}"/>
    <hyperlink ref="H202" r:id="rId178" xr:uid="{21748EB5-8719-48E6-BB63-1C7B8513B5DE}"/>
    <hyperlink ref="B210" r:id="rId179" xr:uid="{53F52E45-3379-4D36-AC93-AAC18C07CE0E}"/>
    <hyperlink ref="H10" r:id="rId180" display="415 S Cherokee St, Denver, CO 80223" xr:uid="{5796311D-24EF-46DC-AA2A-32A8E97F79F9}"/>
    <hyperlink ref="C10" r:id="rId181" xr:uid="{04E057D4-715C-4D35-BB4E-F8EBB6AF8E3B}"/>
    <hyperlink ref="B207" r:id="rId182" xr:uid="{D3F4C1E0-8DD0-45C8-8EDF-D8F454E78849}"/>
    <hyperlink ref="B219" r:id="rId183" display="Park Ave West Apts" xr:uid="{905145A6-0D02-4529-B56A-7F59A8552BF3}"/>
    <hyperlink ref="H219" r:id="rId184" xr:uid="{499064A7-08DB-4194-841D-40F2C0875B2F}"/>
    <hyperlink ref="B203" r:id="rId185" xr:uid="{1E5E9F83-8C09-4A91-8C45-8677DCCAC0C6}"/>
    <hyperlink ref="B198" r:id="rId186" display="Alexan Uptown" xr:uid="{0EA2C200-7827-417A-BC47-E9ADC217E1B0}"/>
    <hyperlink ref="B193" r:id="rId187" xr:uid="{9AFD6E41-5580-489B-BBA2-D4C33CE6512F}"/>
    <hyperlink ref="B19" r:id="rId188" xr:uid="{2A6F46F3-27DE-41C3-BE4F-44BC55ECF83C}"/>
    <hyperlink ref="B216" r:id="rId189" xr:uid="{DA98914C-AF9C-485B-A9E5-7AD0BF17407F}"/>
    <hyperlink ref="B215" r:id="rId190" display="2460 Welton" xr:uid="{7D77F608-48BE-41A8-99A1-256DD6B74EB9}"/>
    <hyperlink ref="H215" r:id="rId191" display="2460 Welton St, Denver" xr:uid="{01ABBED8-1112-4860-849A-AFE7D930C821}"/>
    <hyperlink ref="B208" r:id="rId192" xr:uid="{3DA43135-36F4-4B6A-9C19-CA09589D1A80}"/>
    <hyperlink ref="B154" r:id="rId193" xr:uid="{FFC01623-A4AA-4A46-9B03-7CF8C3F55F78}"/>
    <hyperlink ref="B147" r:id="rId194" xr:uid="{67206A96-860C-418E-BE95-00B43CA506C4}"/>
    <hyperlink ref="H77" r:id="rId195" xr:uid="{C4CD0544-9EB5-40B0-89B3-4D25D563C21D}"/>
    <hyperlink ref="B77" r:id="rId196" display="Atria Arista" xr:uid="{94ED75F7-5219-4E73-B489-2502F1892FA6}"/>
    <hyperlink ref="H69" r:id="rId197" xr:uid="{DBF6966D-08F6-4660-A929-3AC19B66FF0C}"/>
    <hyperlink ref="H70" r:id="rId198" display="3060 Pearl Street" xr:uid="{F2304B35-8AF2-423A-BAA7-255BA0DEB985}"/>
    <hyperlink ref="B68" r:id="rId199" display="Boulder Commons" xr:uid="{9FCECFAF-5927-44C8-82AB-D54A30D124D9}"/>
    <hyperlink ref="H68" r:id="rId200" xr:uid="{A94DBA21-C9B4-4AE9-8FC2-9D808701F243}"/>
    <hyperlink ref="H6" r:id="rId201" display="990 N. Navajo St" xr:uid="{D3B1D52C-2571-4E67-9D80-5E5E0D6FB110}"/>
    <hyperlink ref="H8" r:id="rId202" xr:uid="{9DCBFDEE-2406-480C-964C-AEA19055AB69}"/>
    <hyperlink ref="H20" r:id="rId203" xr:uid="{F4DE983D-C4D1-43B9-9822-62A9FBFEE3A9}"/>
    <hyperlink ref="B20" r:id="rId204" xr:uid="{5D1052C9-9B26-4230-BAC5-56625F045B6C}"/>
    <hyperlink ref="B153" r:id="rId205" display="Hanover Platt Park" xr:uid="{6F8F1D3B-400C-456B-993F-638C6582080A}"/>
    <hyperlink ref="H153" r:id="rId206" display="99 E Arizona Ave." xr:uid="{1803CEFE-C0E1-4B3F-A7D8-5B2253DE56BD}"/>
    <hyperlink ref="H19" r:id="rId207" xr:uid="{3F5DADAE-46E1-4F98-9E9B-AF8ED007173B}"/>
    <hyperlink ref="H21" r:id="rId208" xr:uid="{CFCF0C7C-5910-4B67-8CFD-85DDC253438F}"/>
    <hyperlink ref="H25" r:id="rId209" display="1601 Chesnut Pl." xr:uid="{E35E5481-003A-4794-884B-F8FE99BCA2DD}"/>
    <hyperlink ref="H26" r:id="rId210" display="1601 Wewatta St." xr:uid="{3C8E3C7D-7B92-4419-A3E9-3DF548FF59A3}"/>
    <hyperlink ref="H41" r:id="rId211" display="1975 19th St." xr:uid="{547E7D73-3777-48EE-B14C-CED76F8614A9}"/>
    <hyperlink ref="B41" r:id="rId212" xr:uid="{502931A9-2282-444C-9835-00102EBF3BBB}"/>
    <hyperlink ref="H39" r:id="rId213" xr:uid="{A0A7937E-7019-4EA7-8289-C82858398B32}"/>
    <hyperlink ref="H36" r:id="rId214" xr:uid="{5CF73BD1-0453-4661-9974-06DB74897085}"/>
    <hyperlink ref="B36" r:id="rId215" xr:uid="{70067F0A-5363-4E51-860F-424666074B89}"/>
    <hyperlink ref="H38" r:id="rId216" display="1920 17th St." xr:uid="{07F9B380-951B-4276-AFF7-F14BAE40F715}"/>
    <hyperlink ref="B38" r:id="rId217" xr:uid="{8B468C5A-05D9-4E28-B1D3-A1F54FAD56E6}"/>
    <hyperlink ref="H32" r:id="rId218" display="1750 Wewatta St." xr:uid="{D2FBE520-7DEC-4BB5-A4F2-91981698C22B}"/>
    <hyperlink ref="B32" r:id="rId219" display="Coloradan" xr:uid="{3C43C508-5FB4-4FE4-8CBB-E1B7300B81C9}"/>
    <hyperlink ref="H42" r:id="rId220" display="2000 16th St." xr:uid="{3625DAA3-2E9D-4FFC-8FD1-AF25C9A59F29}"/>
    <hyperlink ref="H29" r:id="rId221" display="1701 Wynkoop St." xr:uid="{1772E39C-461E-4F8E-843C-7E3C07D29C85}"/>
    <hyperlink ref="B29" r:id="rId222" xr:uid="{8C867BFF-0A40-4984-AB39-4FEA40EEC3DF}"/>
    <hyperlink ref="H40" r:id="rId223" display="1963 Chesnut Pl." xr:uid="{0D0EF230-A96E-4890-9949-DD0A9E3E63E1}"/>
    <hyperlink ref="H24" r:id="rId224" xr:uid="{EE2EF4F8-B231-4B35-9AF8-48C876CFD8CD}"/>
    <hyperlink ref="H30" r:id="rId225" xr:uid="{8F69A978-B47D-45AF-9947-9B4909139A54}"/>
    <hyperlink ref="B27" r:id="rId226" xr:uid="{7CE50010-4055-41D2-A7A0-5E1B2429148B}"/>
    <hyperlink ref="H27" r:id="rId227" display="1615 Wynkoop Street" xr:uid="{533192A6-466F-4A48-A014-1416DD329B2D}"/>
    <hyperlink ref="H31" r:id="rId228" display="1709 Chesnut Pl." xr:uid="{2553D045-D3DA-47F2-884B-281673E48C16}"/>
    <hyperlink ref="H28" r:id="rId229" display="1650 Wewatta St." xr:uid="{6B9F21AB-E431-4874-B092-F86D2639C9E8}"/>
    <hyperlink ref="B28" r:id="rId230" xr:uid="{849A8A18-75B2-4A9C-94E9-EA8C24753BC0}"/>
    <hyperlink ref="H23" r:id="rId231" xr:uid="{70ACD262-003A-48B6-A60F-A124B812D859}"/>
    <hyperlink ref="H33" r:id="rId232" display="1770 Chesnut Pl." xr:uid="{4310ABEE-B730-40C8-9D48-436F68751BEB}"/>
    <hyperlink ref="B33" r:id="rId233" display="Union Square / Pivot Denver" xr:uid="{B12BD45E-0B8E-4E9F-872F-E174170AE7C9}"/>
    <hyperlink ref="H35" r:id="rId234" display="1801 Wewatta St." xr:uid="{4F43C268-35C6-4AF3-802A-9CC8BD4FE06A}"/>
    <hyperlink ref="H50" r:id="rId235" display="3515 Brighton Blvd." xr:uid="{59F4A765-8403-4001-98AC-80E31359CEF4}"/>
    <hyperlink ref="H43" r:id="rId236" xr:uid="{CA35D88C-D875-4342-9B28-EAA15FC95945}"/>
    <hyperlink ref="B43" r:id="rId237" xr:uid="{F67F6F17-C874-4047-8920-3B2E33E2D9B2}"/>
    <hyperlink ref="H47" r:id="rId238" display="1812 35th St." xr:uid="{32971741-2B7C-4E05-B163-2AD22C8C6BF1}"/>
    <hyperlink ref="H52" r:id="rId239" display="3611 Walnut St." xr:uid="{51B3F8DB-9627-49DE-BA5F-7D16D319A486}"/>
    <hyperlink ref="B52" r:id="rId240" display="The HUB" xr:uid="{C4C1E389-A61D-4168-B95A-03832DA14847}"/>
    <hyperlink ref="B44" r:id="rId241" xr:uid="{937E2C2F-BECF-4583-9013-D42732E6918B}"/>
    <hyperlink ref="H44" r:id="rId242" display="3415 Larimer St." xr:uid="{157FE92C-882F-4ED5-AA6C-93C1A83D5069}"/>
    <hyperlink ref="H49" r:id="rId243" display="3501 Wazee St." xr:uid="{0EF276D2-6E4E-47F1-A396-9F9BCEB4FF38}"/>
    <hyperlink ref="B49" r:id="rId244" xr:uid="{42D4C57C-90EC-4C13-B2E7-A543C2E20FAA}"/>
    <hyperlink ref="H59" r:id="rId245" display="4100 Albion Street" xr:uid="{1405925F-4FFF-4806-A06B-99C2D09A3A01}"/>
    <hyperlink ref="H57" r:id="rId246" display="4000 North Albion Street" xr:uid="{17F18042-9768-4E47-ACE8-3A3F1BB3837A}"/>
    <hyperlink ref="B57" r:id="rId247" xr:uid="{F35770A2-AD23-40CC-AD54-A49DF16EA8C2}"/>
    <hyperlink ref="H60" r:id="rId248" display="6144 N. Panasonic Way" xr:uid="{87DE62A6-15FC-43A7-8E5E-E1E831AD8548}"/>
    <hyperlink ref="H64" r:id="rId249" display="8000 E. 36th Ave." xr:uid="{FDA17668-37C1-41A9-B79C-44A294EB3847}"/>
    <hyperlink ref="H72" r:id="rId250" xr:uid="{6A081B11-A330-4BCC-B743-ED0DB40CA1BE}"/>
    <hyperlink ref="B72" r:id="rId251" xr:uid="{3603A709-189E-40A4-A4A7-3F507B1916C0}"/>
    <hyperlink ref="B69" r:id="rId252" xr:uid="{C5FDE2BB-DA26-4FA6-879A-7401D2D11910}"/>
    <hyperlink ref="H67" r:id="rId253" display="2366 Junction Pl." xr:uid="{325D33B9-1C68-4B63-9257-A88857F3AF66}"/>
    <hyperlink ref="B67" r:id="rId254" xr:uid="{70E5DCB2-0755-4A46-8F53-6FF483F499C4}"/>
    <hyperlink ref="H90" r:id="rId255" display="10068 W 52nd Pl." xr:uid="{35ED6DD1-3C85-4AFE-A3C1-B54C51EEC1DC}"/>
    <hyperlink ref="B90" r:id="rId256" xr:uid="{EA44BCF3-431C-4AA8-855A-3A1E550D437D}"/>
    <hyperlink ref="H92" r:id="rId257" display="5455 Olde Wadsworth Blvd." xr:uid="{069D01E4-2A86-425D-8C96-7F35DC7237BF}"/>
    <hyperlink ref="B92" r:id="rId258" xr:uid="{1F7B9382-8B6B-4C80-9E2F-81DD3B68D2EA}"/>
    <hyperlink ref="H93" r:id="rId259" display="5743 Teller St." xr:uid="{C4DD10DD-AD4A-4832-9E88-E04B84B96AC2}"/>
    <hyperlink ref="B93" r:id="rId260" xr:uid="{8CE681F9-03ED-475E-8B91-48370E672218}"/>
    <hyperlink ref="B94" r:id="rId261" xr:uid="{E925F1E7-CD99-45BE-A9B7-2C777BB4571E}"/>
    <hyperlink ref="H94" r:id="rId262" display="6875 W 56th Ave." xr:uid="{B043EB7D-E528-45D3-8775-B9996A249A41}"/>
    <hyperlink ref="H95" r:id="rId263" display="7783 W 55th Ave." xr:uid="{B9D87B38-514C-447C-9FAE-878B90AD270A}"/>
    <hyperlink ref="B95" r:id="rId264" xr:uid="{898C39A5-E27E-4F1F-ACC7-D738ABB9B01B}"/>
    <hyperlink ref="H101" r:id="rId265" display="255 N. Blackhawk St" xr:uid="{040DE3A1-7E91-4614-8933-5F560DC5B0FB}"/>
    <hyperlink ref="B106" r:id="rId266" xr:uid="{C1E19130-2DA6-4080-BF9B-5E088B552AC1}"/>
    <hyperlink ref="H106" r:id="rId267" display="14571 E Colfax Ave." xr:uid="{7801B0C7-DDA6-44AF-9165-879A5B3DA064}"/>
    <hyperlink ref="H109" r:id="rId268" display="13100 E. Colfax Ave." xr:uid="{52803932-76F4-4DFB-B788-4ACF8749E5D9}"/>
    <hyperlink ref="H105" r:id="rId269" display="14200 E. Colfax Ave." xr:uid="{C557B00B-DA63-4478-8466-05517E36000E}"/>
    <hyperlink ref="B105" r:id="rId270" xr:uid="{150FFA53-72AC-4C8F-982F-9EA9F64302D4}"/>
    <hyperlink ref="H114" r:id="rId271" display="3601 S. Dallas St." xr:uid="{8DC3202B-1030-4D1B-8043-198E8F54FEE4}"/>
    <hyperlink ref="H125" r:id="rId272" display="6380 S. Fiddlers Green Cir." xr:uid="{CEE6B0D4-9608-49C8-B518-AD362083198C}"/>
    <hyperlink ref="H126" r:id="rId273" display="8000 E. Peakview Ave." xr:uid="{AA31B2AB-51C0-4A05-8E38-F34A4723C30E}"/>
    <hyperlink ref="B126" r:id="rId274" xr:uid="{EA4A2FAF-9F66-4460-8F91-120B7F4B397F}"/>
    <hyperlink ref="B130" r:id="rId275" xr:uid="{D8F3EFEA-3529-466C-A290-7805EF8EA889}"/>
    <hyperlink ref="H130" r:id="rId276" display="4855 S. Niagara St." xr:uid="{8F4C90D6-8267-441D-A2B1-B8BFD243F92F}"/>
    <hyperlink ref="H135" r:id="rId277" display="7001 E. Bellview Ave." xr:uid="{3C930776-DA59-4508-AE28-4A3DFF3C09D5}"/>
    <hyperlink ref="B135" r:id="rId278" xr:uid="{7F01EDD7-1CEF-4712-85C1-B23B7D5096A9}"/>
    <hyperlink ref="H139" r:id="rId279" display="2000 S. Colorado Blvd." xr:uid="{5EDBD054-C919-444C-A433-EE0B14378A45}"/>
    <hyperlink ref="H113" r:id="rId280" display="3766 S. Dayton St." xr:uid="{C415F5CE-BC80-48CE-8EF2-D423AF8D7103}"/>
    <hyperlink ref="H142" r:id="rId281" display="10001 E Dry Creek Rd, Englewood, CO 80112" xr:uid="{E0F3C31D-12B3-4AEF-8859-3A3AA7638744}"/>
    <hyperlink ref="B142" r:id="rId282" xr:uid="{8CE5E9C8-85F2-4087-9078-E46597A64108}"/>
    <hyperlink ref="H148" r:id="rId283" display="9501 E. Panorama Cir." xr:uid="{1DEB7BBB-4239-4C64-85EB-5EF758AE7745}"/>
    <hyperlink ref="H147" r:id="rId284" display="9300 Mineral Ave." xr:uid="{AA965135-776E-42E1-BB1E-614C2D760184}"/>
    <hyperlink ref="H157" r:id="rId285" display="10346 Park Meadows Drive" xr:uid="{61940D18-7684-47C2-B728-FEE48A86A548}"/>
    <hyperlink ref="B157" r:id="rId286" xr:uid="{2DC1DC19-7168-43C8-BC7D-ED6513DFE96E}"/>
    <hyperlink ref="B158" r:id="rId287" xr:uid="{98327714-8B75-4664-A8E6-F95E95CB0ECD}"/>
    <hyperlink ref="H158" r:id="rId288" display="10400 Park Meadows Dr." xr:uid="{360BEDA0-40FC-4C34-87AB-D48489964F50}"/>
    <hyperlink ref="H154" r:id="rId289" xr:uid="{7EE319DB-3799-4616-9315-83F96FC48330}"/>
    <hyperlink ref="H161" r:id="rId290" display="10047 Park Meadows Dr." xr:uid="{B687F1A7-7996-409E-9201-E10A0B602840}"/>
    <hyperlink ref="B161" r:id="rId291" xr:uid="{896B1BB2-371D-4F8F-928B-86FE50B13629}"/>
    <hyperlink ref="H162" r:id="rId292" display="10345 Park Meadows Dr." xr:uid="{C2E41545-8246-4CA7-8F3C-9FB770A2A151}"/>
    <hyperlink ref="B162" r:id="rId293" xr:uid="{6F87F3C4-0B0F-492E-8667-99C3B886092B}"/>
    <hyperlink ref="H155" r:id="rId294" display="10180 Park Meadows Dr." xr:uid="{2B1C573E-0295-4DC2-89B8-E1E605F7D034}"/>
    <hyperlink ref="H156" r:id="rId295" display="10185 Park Meadows Dr." xr:uid="{74DB7641-D6DF-402E-AACD-D2C45D2245D7}"/>
    <hyperlink ref="B156" r:id="rId296" display="Metropolitan at Lincoln Station" xr:uid="{629962DE-3FBF-4D1C-9406-E8D1A1717209}"/>
    <hyperlink ref="H160" r:id="rId297" display="9380 Station St." xr:uid="{EACC60A9-3C64-403E-8584-A926838A3571}"/>
    <hyperlink ref="H165" r:id="rId298" display="750 Buchtel Blvd." xr:uid="{05A267E3-0999-472A-9631-37D9167AADC4}"/>
    <hyperlink ref="H167" r:id="rId299" display="5400 DTC Pkwy." xr:uid="{6C62213F-053F-4F8C-AABF-F6EB1CEC75FD}"/>
    <hyperlink ref="H173" r:id="rId300" display="9980 Trainstation Cir." xr:uid="{E1747C12-719D-4719-B07C-8BDDCFBE5405}"/>
    <hyperlink ref="B173" r:id="rId301" xr:uid="{A535AEBA-13C7-40FB-8E5E-1D91105B0E6B}"/>
    <hyperlink ref="H175" r:id="rId302" display="10270 Commonwealth Street" xr:uid="{A5A9979D-B71A-497F-B5DB-51D47B4B4CA0}"/>
    <hyperlink ref="B175" r:id="rId303" xr:uid="{DEB36D7A-BF8D-4F51-BFA4-FBFC55F8723E}"/>
    <hyperlink ref="H172" r:id="rId304" xr:uid="{B86D4AAC-5BF2-43D1-B77D-62F3FC6CA936}"/>
    <hyperlink ref="H174" r:id="rId305" display="10030 Trainstation Circle" xr:uid="{B476CDC1-89D4-49E7-8C6B-A3E64664789E}"/>
    <hyperlink ref="H171" r:id="rId306" display="9580 Ridgegate Parkway" xr:uid="{B989E5EC-218B-432C-A07E-A7E96F1042F5}"/>
    <hyperlink ref="H169" r:id="rId307" display="10248 Ridgegate Cir." xr:uid="{2A34A66B-CAD0-4A28-8646-D1BAD9CE162B}"/>
    <hyperlink ref="H176" r:id="rId308" display="6300 E. Hampden Ave." xr:uid="{0DA85C19-646B-4B00-B564-4A9C04B3F695}"/>
    <hyperlink ref="B176" r:id="rId309" xr:uid="{373BE0C8-A7B2-4F0E-962A-8245E437FFC7}"/>
    <hyperlink ref="B169" r:id="rId310" xr:uid="{23932F8D-3681-4183-BADE-72649C520388}"/>
    <hyperlink ref="B171" r:id="rId311" xr:uid="{3957C3C6-6AB1-43CC-8483-DAE1A8F9D898}"/>
    <hyperlink ref="H183" r:id="rId312" xr:uid="{DCF5D0B6-E6F6-4AAD-BB0F-1AE13A5FDA73}"/>
    <hyperlink ref="B183" r:id="rId313" xr:uid="{A3F65AD9-1F4B-4A02-BA6E-8C71B82E0805}"/>
    <hyperlink ref="H181" r:id="rId314" display="1000 Englewood Parkway" xr:uid="{53737835-7939-48B8-B6A6-6B27D4A3DD1D}"/>
    <hyperlink ref="H182" r:id="rId315" xr:uid="{3DB49FB2-720A-4239-B292-2AA8385EDAB5}"/>
    <hyperlink ref="B182" r:id="rId316" xr:uid="{186DF011-6A05-4AE9-94DD-1C43DDAB235B}"/>
    <hyperlink ref="H189" r:id="rId317" xr:uid="{DE43F992-F83A-4365-9B56-554491FDB634}"/>
    <hyperlink ref="H190" r:id="rId318" xr:uid="{AAFB53B2-CA9C-4082-BA30-D31304A7FA98}"/>
    <hyperlink ref="H191" r:id="rId319" xr:uid="{F5BA6070-A492-43F1-A1F3-F0E593653F66}"/>
    <hyperlink ref="B191" r:id="rId320" xr:uid="{A58D9F32-C395-4B88-881A-38119844AFB9}"/>
    <hyperlink ref="H210" r:id="rId321" xr:uid="{78BC25F9-B10D-423D-9660-044DEE700D69}"/>
    <hyperlink ref="H196" r:id="rId322" xr:uid="{09CE6187-7E24-4D59-8569-2739DE8F74BD}"/>
    <hyperlink ref="H199" r:id="rId323" xr:uid="{C633C8CB-B8DD-4911-8A47-1719EA4AE2D2}"/>
    <hyperlink ref="H205" r:id="rId324" xr:uid="{50942508-2C59-4535-927D-F032A171FA55}"/>
    <hyperlink ref="H207" r:id="rId325" xr:uid="{55E5528A-1A83-40E1-99E2-D50BFD5C457A}"/>
    <hyperlink ref="H200" r:id="rId326" xr:uid="{8A2B5EF2-12F3-425B-B493-102B74D6A0C8}"/>
    <hyperlink ref="H203" r:id="rId327" xr:uid="{9A70465A-3303-417A-B515-22754F170A9D}"/>
    <hyperlink ref="H194" r:id="rId328" xr:uid="{063CC23C-2DDA-438D-AC1B-66886A059CF6}"/>
    <hyperlink ref="H198" r:id="rId329" xr:uid="{5C860B2E-AEE4-45F1-B1BA-5976AC80A03C}"/>
    <hyperlink ref="H193" r:id="rId330" xr:uid="{CF93113C-6A94-4ABD-AE58-F7954D6C17B9}"/>
    <hyperlink ref="H195" r:id="rId331" xr:uid="{B305B8BD-C6F5-42AD-9696-AE7D6F7EF053}"/>
    <hyperlink ref="H197" r:id="rId332" xr:uid="{5940E590-01EE-4D3B-9C57-8B79F4BEC319}"/>
    <hyperlink ref="H208" r:id="rId333" xr:uid="{34E62E78-FAE5-46B6-8B99-3B9D707D331B}"/>
    <hyperlink ref="H214" r:id="rId334" xr:uid="{54437EF0-7710-49FC-8C71-EE7258C63044}"/>
    <hyperlink ref="H209" r:id="rId335" xr:uid="{05737F21-9D2D-40FB-8689-D2E9509BF27B}"/>
    <hyperlink ref="H206" r:id="rId336" xr:uid="{8BBE8F06-2175-4056-B2AA-51638019F4B9}"/>
    <hyperlink ref="H216" r:id="rId337" xr:uid="{008B0C29-3486-4EF4-9E78-5A5CD2A06D89}"/>
    <hyperlink ref="B220" r:id="rId338" xr:uid="{6466DBC9-D5D5-47D3-9ADE-5E6E3E31D7C4}"/>
    <hyperlink ref="H224" r:id="rId339" display="1025 33rd Street" xr:uid="{A8F8C927-1B36-44FA-9C03-ECA78F2919C0}"/>
    <hyperlink ref="H225" r:id="rId340" xr:uid="{E93DE5C4-B0BA-40E9-8CC5-6964496213CC}"/>
    <hyperlink ref="H231" r:id="rId341" xr:uid="{79107BA2-31E3-4041-91E9-3F03BEE63B03}"/>
    <hyperlink ref="H230" r:id="rId342" xr:uid="{490B9A3E-71C4-4DD1-A18C-6B2BEA0AFC97}"/>
    <hyperlink ref="H233" r:id="rId343" xr:uid="{6DE3DC51-2FBD-4321-B236-DBE1BA4AF582}"/>
    <hyperlink ref="H232" r:id="rId344" xr:uid="{8DC22C02-9D1E-40F7-B205-674E667B2B2C}"/>
    <hyperlink ref="H235" r:id="rId345" xr:uid="{751BD477-F404-45EA-8518-7371BBABFEC1}"/>
    <hyperlink ref="B235" r:id="rId346" display="Beacon 85" xr:uid="{28C0DA19-4F31-44F8-8541-77872F359C1B}"/>
    <hyperlink ref="B236" r:id="rId347" xr:uid="{062A7C7C-12C6-4773-AFE4-58B672A65B14}"/>
    <hyperlink ref="H236" r:id="rId348" xr:uid="{ED5E44C9-D0C3-4747-9FD4-7D142F6FBA62}"/>
    <hyperlink ref="H238" r:id="rId349" display="544 Golden Ridge Road" xr:uid="{6DBA6CA4-1675-4270-86B1-EC153A34361C}"/>
    <hyperlink ref="B240" r:id="rId350" xr:uid="{FA918493-DC56-41CE-B7A1-C4091AF082EC}"/>
    <hyperlink ref="H240" r:id="rId351" xr:uid="{118B780C-FE28-4892-A538-C5E326C358A6}"/>
    <hyperlink ref="H243" r:id="rId352" xr:uid="{07E8D6D7-72F3-4177-B608-F8A732E38440}"/>
    <hyperlink ref="B248" r:id="rId353" location="info_overlay_panel" xr:uid="{56AFCE20-113E-4263-B397-FE2AA24BFDAD}"/>
    <hyperlink ref="B245" r:id="rId354" display="Oak Station Apartments" xr:uid="{F5C855E9-508A-48D5-86AE-AC3BDCD8F447}"/>
    <hyperlink ref="H245" r:id="rId355" xr:uid="{7BE57A84-85C8-4E79-936A-E51F8DAB5293}"/>
    <hyperlink ref="H250" r:id="rId356" xr:uid="{284FE778-4F00-4185-87C0-72D183FEF827}"/>
    <hyperlink ref="H249" r:id="rId357" xr:uid="{5665EAFC-E73E-43E3-9661-BF5EF7D79981}"/>
    <hyperlink ref="B249" r:id="rId358" xr:uid="{7B402237-0300-41CB-81C1-7B9626695659}"/>
    <hyperlink ref="H254" r:id="rId359" xr:uid="{7EE82620-38C7-47E5-B447-C74CCD1ED946}"/>
    <hyperlink ref="H150" r:id="rId360" xr:uid="{368054C0-2A3F-4ECF-8CE5-06306CE93249}"/>
    <hyperlink ref="H149" r:id="rId361" xr:uid="{966E7C07-A678-4C38-B524-6B2157EBCFD7}"/>
    <hyperlink ref="H111" r:id="rId362" xr:uid="{3373604F-873C-416D-B03E-70B2C490D5F6}"/>
    <hyperlink ref="H259" r:id="rId363" xr:uid="{36CDA982-C86C-4A3B-80FB-F5FF8C0E6C84}"/>
    <hyperlink ref="H118" r:id="rId364" xr:uid="{E088D2E3-8602-4B7E-9295-ADEDBF3D0386}"/>
    <hyperlink ref="H73" r:id="rId365" xr:uid="{3E43907A-4D04-4C46-80E0-B40995C9E4B7}"/>
    <hyperlink ref="H74" r:id="rId366" xr:uid="{F273E59C-570F-4C3A-B608-A44D8A8AC328}"/>
    <hyperlink ref="H75" r:id="rId367" xr:uid="{D3203A1B-B079-4013-9544-1E05D00573B9}"/>
    <hyperlink ref="H7" r:id="rId368" xr:uid="{3635CDDC-3063-4D1D-B4A7-93CCCF660CD7}"/>
    <hyperlink ref="H12" r:id="rId369" xr:uid="{CEEEC4D5-5942-4214-9336-539A054AF18D}"/>
    <hyperlink ref="H263" r:id="rId370" xr:uid="{D249C1E7-3AD6-40EC-A152-42B5CDCD18D0}"/>
    <hyperlink ref="H51" r:id="rId371" xr:uid="{83FCBC05-7BF9-456C-9FEA-E7EBEB00AF98}"/>
    <hyperlink ref="H61" r:id="rId372" display="6144 N. Panasonic Way" xr:uid="{2E5B7BFB-924F-4DF7-AFA7-ECE8525DEFBE}"/>
    <hyperlink ref="B137" r:id="rId373" display="Block E Bellview" xr:uid="{6288A941-B3A8-4E5F-84DA-A07E48E7EB3B}"/>
    <hyperlink ref="C119" r:id="rId374" xr:uid="{6C6EA896-E8FF-4573-B671-EFF815D7F1A7}"/>
    <hyperlink ref="B99" r:id="rId375" xr:uid="{892F45B3-DD9F-42A9-865F-88CFD640B509}"/>
    <hyperlink ref="H256" r:id="rId376" xr:uid="{8D9955FB-A214-44BD-AD30-3454CF75486D}"/>
    <hyperlink ref="H257" r:id="rId377" xr:uid="{8A101872-C46C-4908-BD42-169761F8B690}"/>
    <hyperlink ref="C137" r:id="rId378" xr:uid="{B86F287D-FE7C-4443-B2A7-CAEDA7CAB50F}"/>
    <hyperlink ref="H258" r:id="rId379" xr:uid="{5B3043FC-B5E9-4A24-93EC-EC9C2F8279D8}"/>
    <hyperlink ref="H260" r:id="rId380" xr:uid="{56351C5B-EC40-42D9-A75E-490AD39320D0}"/>
    <hyperlink ref="H261" r:id="rId381" xr:uid="{9F16D7B9-3C6F-4158-B1B4-257F3EE52937}"/>
    <hyperlink ref="H262" r:id="rId382" xr:uid="{22A18C22-CEE8-49B3-8E5E-452E1AD43CD0}"/>
    <hyperlink ref="H279" r:id="rId383" xr:uid="{754DF235-8135-4477-A92E-828CB0E61163}"/>
    <hyperlink ref="H264" r:id="rId384" xr:uid="{E11C4E07-5946-474F-9800-647DD73EBFF8}"/>
    <hyperlink ref="H265" r:id="rId385" xr:uid="{7BEAC482-D48C-4B46-973B-F54C47ABDFF5}"/>
    <hyperlink ref="H266" r:id="rId386" xr:uid="{AD8E6BDB-6A58-4F00-8617-7E7EFA5D8186}"/>
    <hyperlink ref="H267" r:id="rId387" xr:uid="{7126561F-59ED-43C6-9A52-CA950586E40C}"/>
    <hyperlink ref="H269" r:id="rId388" xr:uid="{DB6D2D88-4A22-4F64-B8E7-2EF3A835C4E3}"/>
    <hyperlink ref="H268" r:id="rId389" xr:uid="{30421F57-CB90-4F3C-BAF9-79331AD944B8}"/>
    <hyperlink ref="H270" r:id="rId390" xr:uid="{D664D0FD-79BF-4185-BB06-4EBF3BE731E7}"/>
    <hyperlink ref="H271" r:id="rId391" xr:uid="{8B79C367-09DA-462E-8C20-42C9FB6C2D67}"/>
    <hyperlink ref="H272" r:id="rId392" xr:uid="{E0DFB6B8-6FAF-44D8-B655-CB6DFD4727F3}"/>
    <hyperlink ref="B391" r:id="rId393" xr:uid="{825AC639-CD92-40B8-A721-9ADEC2E74469}"/>
    <hyperlink ref="H53" r:id="rId394" xr:uid="{D2B37201-8486-46A4-961F-4A3088E7669C}"/>
    <hyperlink ref="H391" r:id="rId395" xr:uid="{90E79498-E18A-4E6C-8FA7-0C6F5C373F45}"/>
    <hyperlink ref="H280" r:id="rId396" xr:uid="{A41249ED-AEB0-4231-85AC-31363636B282}"/>
    <hyperlink ref="H393" r:id="rId397" display="1420 38th St" xr:uid="{51255CBC-5BB0-4507-BF97-CEC8E2FFCE59}"/>
    <hyperlink ref="H281" r:id="rId398" xr:uid="{835C7F98-1AB0-42A4-9B97-F8DCEB426F61}"/>
    <hyperlink ref="H91" r:id="rId399" xr:uid="{59B583D8-3591-48B6-B47F-8FB5FD6F7C07}"/>
    <hyperlink ref="H274" r:id="rId400" xr:uid="{3475A949-3950-4D0D-B23A-7C4BD7181163}"/>
    <hyperlink ref="H286" r:id="rId401" xr:uid="{494E6650-93C2-4C97-BF81-AB432C8B9D0C}"/>
    <hyperlink ref="B31" r:id="rId402" xr:uid="{38FBFFAA-723A-4197-99CF-F22A4BDCB019}"/>
    <hyperlink ref="B51" r:id="rId403" xr:uid="{36460AD2-672C-44E8-ACE7-5E5DEE80ECD6}"/>
    <hyperlink ref="B91" r:id="rId404" xr:uid="{1D0548D6-9663-495F-9196-A706F1AA1999}"/>
    <hyperlink ref="B239" r:id="rId405" xr:uid="{80E99C2F-59FD-4E2E-9846-9DE05C70E4C4}"/>
    <hyperlink ref="B243" r:id="rId406" xr:uid="{6B1C9816-37A3-41F0-9612-E334CC0B9AA3}"/>
    <hyperlink ref="B258" r:id="rId407" xr:uid="{899A73AB-1947-4A84-909B-A4972A10C7BF}"/>
    <hyperlink ref="B261" r:id="rId408" xr:uid="{9A835B15-5F82-4DDE-BFD4-CC7C222D9ADC}"/>
    <hyperlink ref="B268" r:id="rId409" xr:uid="{947C24F7-D408-4BDC-9A57-30DF1690F08E}"/>
    <hyperlink ref="H406" r:id="rId410" display="1300 40th St" xr:uid="{06BFB61E-42DC-42AE-8B06-34A94337BBD5}"/>
    <hyperlink ref="B119" r:id="rId411" xr:uid="{2FDBE513-EB96-4E3D-BF67-261CB6CDF288}"/>
    <hyperlink ref="H119" r:id="rId412" xr:uid="{7D658038-7AEA-4459-8DFA-A44857308C08}"/>
    <hyperlink ref="H288" r:id="rId413" display="6150 W 13th Ave, Lakewood, CO 80214" xr:uid="{A3A36D7F-1E7C-47CE-B870-85BDCB46F89C}"/>
    <hyperlink ref="B289" r:id="rId414" xr:uid="{C48048AE-FBF6-4A18-939E-8DBF715842BC}"/>
    <hyperlink ref="H289" r:id="rId415" xr:uid="{85B3A18F-84B9-457D-AFBF-A887AC6079D9}"/>
    <hyperlink ref="C290" r:id="rId416" xr:uid="{ECAB6523-380B-469F-8EB0-1A6E54FFCDCE}"/>
    <hyperlink ref="B406" r:id="rId417" xr:uid="{0D12090A-95CD-4647-8D3F-12B018D822CD}"/>
    <hyperlink ref="H62" r:id="rId418" xr:uid="{B5A81398-4EBC-4A03-87C6-8F5D90218591}"/>
    <hyperlink ref="H291" r:id="rId419" xr:uid="{9CFA014C-6D9F-48C5-834B-F5A4490CE248}"/>
    <hyperlink ref="B291" r:id="rId420" xr:uid="{680AD474-D3D9-43D4-BE3A-24A85EE15588}"/>
    <hyperlink ref="H292" r:id="rId421" xr:uid="{F73ED38F-4232-40F8-82C5-79FC330C1B79}"/>
    <hyperlink ref="B283" r:id="rId422" xr:uid="{225CC66D-6A86-496F-852F-5BC8B8658DF4}"/>
    <hyperlink ref="H283" r:id="rId423" xr:uid="{2816EE54-097C-4F12-B05A-492D69F4C975}"/>
    <hyperlink ref="B296" r:id="rId424" xr:uid="{AB7B89A5-9BA9-4B10-AC0A-62FA12A54DF4}"/>
    <hyperlink ref="H84" r:id="rId425" xr:uid="{92618426-E0FB-475D-93A8-761A53CA6947}"/>
    <hyperlink ref="H85" r:id="rId426" xr:uid="{24FAE32D-4A91-4D0B-9D5E-30B408351FB4}"/>
    <hyperlink ref="B155" r:id="rId427" xr:uid="{3F90AE39-A89B-4282-8213-99DD64F67851}"/>
    <hyperlink ref="B250" r:id="rId428" xr:uid="{4B61E9E7-3DD8-4380-9E3F-C690672113F3}"/>
    <hyperlink ref="B418" r:id="rId429" display="Schnitzer West Tower" xr:uid="{0189CF33-0A04-4468-9535-5A75918682D3}"/>
    <hyperlink ref="B301" r:id="rId430" xr:uid="{56AC17E4-996D-456E-8C5A-D3CCF67B4292}"/>
    <hyperlink ref="B404" r:id="rId431" xr:uid="{E3E7DD27-FEB6-4983-88E3-93E3433CE0A0}"/>
    <hyperlink ref="B302" r:id="rId432" xr:uid="{A231C841-64DD-438A-9A5D-1B7FC42410DE}"/>
    <hyperlink ref="H86" r:id="rId433" xr:uid="{3868224F-2AD1-40C5-9515-31EDBEF53AEA}"/>
    <hyperlink ref="B86" r:id="rId434" xr:uid="{7492CDA9-63D3-4ACB-9F1C-F85697D6FB79}"/>
    <hyperlink ref="B84" r:id="rId435" xr:uid="{B504448D-87CB-475D-981E-8A9CAC501766}"/>
    <hyperlink ref="B85" r:id="rId436" xr:uid="{CD23E908-3209-4A84-B274-0DD28F84CCB9}"/>
    <hyperlink ref="H302" r:id="rId437" xr:uid="{B6619654-ACFA-43CE-993C-E3C50A7E2E18}"/>
    <hyperlink ref="B303" r:id="rId438" xr:uid="{F3B7954F-1431-45F9-A92E-0022A94D3BAB}"/>
    <hyperlink ref="B312" r:id="rId439" xr:uid="{358F6862-AEA4-4455-A2FB-75DCE5F8CA13}"/>
    <hyperlink ref="C315" r:id="rId440" xr:uid="{4C028B4F-AE7D-400D-9EC5-6A7F2166F81C}"/>
    <hyperlink ref="B316" r:id="rId441" xr:uid="{E16B8B2B-B9D5-46BA-99E6-1E7D62774B9B}"/>
    <hyperlink ref="B317" r:id="rId442" xr:uid="{49A32BB5-3FD5-4561-B5DF-235C2FEF4210}"/>
    <hyperlink ref="H318" r:id="rId443" xr:uid="{85465491-7879-4FC1-9F60-D01376534B16}"/>
    <hyperlink ref="B282" r:id="rId444" xr:uid="{C6165C55-84F8-4D2A-8EE4-E6E8E5657062}"/>
    <hyperlink ref="B275" r:id="rId445" display="Zakhem Apartments" xr:uid="{FCAAE48B-A163-47E3-9658-D8EF2BE65913}"/>
    <hyperlink ref="B305" r:id="rId446" xr:uid="{2EA9CADB-8BE2-4A0A-A70E-0EAC9C155459}"/>
    <hyperlink ref="B244" r:id="rId447" xr:uid="{95B814AA-4831-435A-A6CA-9C066A11924F}"/>
    <hyperlink ref="B252" r:id="rId448" xr:uid="{BDAA6A1E-00CB-4CDE-8F87-414AEF15335B}"/>
    <hyperlink ref="B341" r:id="rId449" display="Burger King Apartments" xr:uid="{BC81504A-C825-4595-B0A0-F15159F73ABF}"/>
    <hyperlink ref="B107" r:id="rId450" xr:uid="{72C423DF-147E-44DF-9633-1579EB789292}"/>
    <hyperlink ref="H353" r:id="rId451" xr:uid="{313E2483-BCF8-4CEB-B011-7B4C681C46C7}"/>
    <hyperlink ref="B315" r:id="rId452" xr:uid="{C6DEBC5D-DE89-4BB0-943F-413B0EBE1EB3}"/>
    <hyperlink ref="B329" r:id="rId453" xr:uid="{538B619F-233F-41CF-BEE4-CBF15D608D97}"/>
    <hyperlink ref="B294" r:id="rId454" xr:uid="{C79D9D05-2066-41A4-B4EE-2B13A44EF95F}"/>
    <hyperlink ref="B349" r:id="rId455" xr:uid="{6C7067D2-0BDC-4DA4-A3FE-4B3F3D1261B7}"/>
    <hyperlink ref="B287" r:id="rId456" xr:uid="{9608A6F4-F95F-4601-8690-88ABE055AC22}"/>
    <hyperlink ref="B375" r:id="rId457" xr:uid="{CA6A41F1-9BF8-4A88-B0D4-DDCDD2DD674B}"/>
    <hyperlink ref="B299" r:id="rId458" xr:uid="{1DB35B31-44C3-4D59-A6B3-9661821AD0FF}"/>
    <hyperlink ref="B307" r:id="rId459" xr:uid="{61E6C63E-32FE-49E9-AA58-070015DAF6F0}"/>
    <hyperlink ref="B350" r:id="rId460" xr:uid="{136438A0-5A44-4EBB-B594-FC029736476A}"/>
    <hyperlink ref="B323" r:id="rId461" xr:uid="{AE834773-1260-40D9-A9C1-F82CBA994E53}"/>
  </hyperlinks>
  <pageMargins left="0.7" right="0.7" top="0.75" bottom="0.75" header="0.3" footer="0.3"/>
  <pageSetup scale="13" orientation="landscape" r:id="rId462"/>
  <legacyDrawing r:id="rId463"/>
  <tableParts count="1">
    <tablePart r:id="rId46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65B6-11E9-42CD-9017-F3CD17D343E0}">
  <dimension ref="A2:D44"/>
  <sheetViews>
    <sheetView showGridLines="0" workbookViewId="0">
      <selection activeCell="C16" sqref="C16"/>
    </sheetView>
  </sheetViews>
  <sheetFormatPr defaultRowHeight="14.4" x14ac:dyDescent="0.3"/>
  <cols>
    <col min="1" max="1" width="21.44140625" bestFit="1" customWidth="1"/>
    <col min="2" max="2" width="30.21875" bestFit="1" customWidth="1"/>
    <col min="3" max="3" width="26.6640625" bestFit="1" customWidth="1"/>
    <col min="4" max="4" width="19.5546875" bestFit="1" customWidth="1"/>
  </cols>
  <sheetData>
    <row r="2" spans="1:4" x14ac:dyDescent="0.3">
      <c r="A2" s="14" t="s">
        <v>23</v>
      </c>
      <c r="B2" t="s">
        <v>1034</v>
      </c>
    </row>
    <row r="4" spans="1:4" x14ac:dyDescent="0.3">
      <c r="A4" s="14" t="s">
        <v>1213</v>
      </c>
      <c r="B4" t="s">
        <v>1035</v>
      </c>
      <c r="C4" t="s">
        <v>1036</v>
      </c>
      <c r="D4" t="s">
        <v>1037</v>
      </c>
    </row>
    <row r="5" spans="1:4" x14ac:dyDescent="0.3">
      <c r="A5" s="3" t="s">
        <v>200</v>
      </c>
      <c r="B5">
        <v>8655</v>
      </c>
      <c r="C5">
        <v>2688773</v>
      </c>
      <c r="D5">
        <v>834</v>
      </c>
    </row>
    <row r="6" spans="1:4" x14ac:dyDescent="0.3">
      <c r="A6" s="99" t="s">
        <v>910</v>
      </c>
      <c r="B6">
        <v>3753</v>
      </c>
      <c r="C6">
        <v>1713519</v>
      </c>
      <c r="D6">
        <v>553</v>
      </c>
    </row>
    <row r="7" spans="1:4" x14ac:dyDescent="0.3">
      <c r="A7" s="99" t="s">
        <v>1214</v>
      </c>
      <c r="B7">
        <v>4902</v>
      </c>
      <c r="C7">
        <v>975254</v>
      </c>
      <c r="D7">
        <v>281</v>
      </c>
    </row>
    <row r="8" spans="1:4" x14ac:dyDescent="0.3">
      <c r="A8" s="3" t="s">
        <v>208</v>
      </c>
      <c r="B8">
        <v>2191</v>
      </c>
      <c r="C8">
        <v>19747</v>
      </c>
      <c r="D8">
        <v>0</v>
      </c>
    </row>
    <row r="9" spans="1:4" x14ac:dyDescent="0.3">
      <c r="A9" s="99" t="s">
        <v>910</v>
      </c>
      <c r="B9">
        <v>506</v>
      </c>
      <c r="C9">
        <v>8734</v>
      </c>
      <c r="D9">
        <v>0</v>
      </c>
    </row>
    <row r="10" spans="1:4" x14ac:dyDescent="0.3">
      <c r="A10" s="99" t="s">
        <v>1214</v>
      </c>
      <c r="B10">
        <v>1685</v>
      </c>
      <c r="C10">
        <v>11013</v>
      </c>
      <c r="D10">
        <v>0</v>
      </c>
    </row>
    <row r="11" spans="1:4" x14ac:dyDescent="0.3">
      <c r="A11" s="3" t="s">
        <v>91</v>
      </c>
      <c r="B11">
        <v>6103</v>
      </c>
      <c r="C11">
        <v>558827</v>
      </c>
      <c r="D11">
        <v>0</v>
      </c>
    </row>
    <row r="12" spans="1:4" x14ac:dyDescent="0.3">
      <c r="A12" s="99" t="s">
        <v>910</v>
      </c>
      <c r="B12">
        <v>4137</v>
      </c>
      <c r="C12">
        <v>296000</v>
      </c>
      <c r="D12">
        <v>0</v>
      </c>
    </row>
    <row r="13" spans="1:4" x14ac:dyDescent="0.3">
      <c r="A13" s="99" t="s">
        <v>1214</v>
      </c>
      <c r="B13">
        <v>1966</v>
      </c>
      <c r="C13">
        <v>262827</v>
      </c>
      <c r="D13">
        <v>0</v>
      </c>
    </row>
    <row r="14" spans="1:4" x14ac:dyDescent="0.3">
      <c r="A14" s="3" t="s">
        <v>146</v>
      </c>
      <c r="B14">
        <v>119</v>
      </c>
      <c r="C14">
        <v>90000</v>
      </c>
      <c r="D14">
        <v>150</v>
      </c>
    </row>
    <row r="15" spans="1:4" x14ac:dyDescent="0.3">
      <c r="A15" s="99" t="s">
        <v>910</v>
      </c>
      <c r="B15">
        <v>119</v>
      </c>
      <c r="C15">
        <v>90000</v>
      </c>
      <c r="D15">
        <v>150</v>
      </c>
    </row>
    <row r="16" spans="1:4" x14ac:dyDescent="0.3">
      <c r="A16" s="99" t="s">
        <v>1214</v>
      </c>
      <c r="B16">
        <v>0</v>
      </c>
      <c r="C16">
        <v>0</v>
      </c>
      <c r="D16">
        <v>0</v>
      </c>
    </row>
    <row r="17" spans="1:4" x14ac:dyDescent="0.3">
      <c r="A17" s="3" t="s">
        <v>155</v>
      </c>
      <c r="B17">
        <v>3201</v>
      </c>
      <c r="C17">
        <v>2152155</v>
      </c>
      <c r="D17">
        <v>748</v>
      </c>
    </row>
    <row r="18" spans="1:4" x14ac:dyDescent="0.3">
      <c r="A18" s="99" t="s">
        <v>910</v>
      </c>
      <c r="B18">
        <v>3024</v>
      </c>
      <c r="C18">
        <v>2143587</v>
      </c>
      <c r="D18">
        <v>748</v>
      </c>
    </row>
    <row r="19" spans="1:4" x14ac:dyDescent="0.3">
      <c r="A19" s="99" t="s">
        <v>1214</v>
      </c>
      <c r="B19">
        <v>177</v>
      </c>
      <c r="C19">
        <v>8568</v>
      </c>
    </row>
    <row r="20" spans="1:4" x14ac:dyDescent="0.3">
      <c r="A20" s="3" t="s">
        <v>253</v>
      </c>
      <c r="B20">
        <v>6408</v>
      </c>
      <c r="C20">
        <v>1288249</v>
      </c>
      <c r="D20">
        <v>415</v>
      </c>
    </row>
    <row r="21" spans="1:4" x14ac:dyDescent="0.3">
      <c r="A21" s="99" t="s">
        <v>910</v>
      </c>
      <c r="B21">
        <v>5298</v>
      </c>
      <c r="C21">
        <v>1203249</v>
      </c>
      <c r="D21">
        <v>415</v>
      </c>
    </row>
    <row r="22" spans="1:4" x14ac:dyDescent="0.3">
      <c r="A22" s="99" t="s">
        <v>1214</v>
      </c>
      <c r="B22">
        <v>1110</v>
      </c>
      <c r="C22">
        <v>85000</v>
      </c>
      <c r="D22">
        <v>0</v>
      </c>
    </row>
    <row r="23" spans="1:4" x14ac:dyDescent="0.3">
      <c r="A23" s="3" t="s">
        <v>309</v>
      </c>
      <c r="B23">
        <v>2365</v>
      </c>
      <c r="C23">
        <v>21143</v>
      </c>
      <c r="D23">
        <v>264</v>
      </c>
    </row>
    <row r="24" spans="1:4" x14ac:dyDescent="0.3">
      <c r="A24" s="99" t="s">
        <v>910</v>
      </c>
      <c r="B24">
        <v>2063</v>
      </c>
      <c r="C24">
        <v>4000</v>
      </c>
      <c r="D24">
        <v>136</v>
      </c>
    </row>
    <row r="25" spans="1:4" x14ac:dyDescent="0.3">
      <c r="A25" s="99" t="s">
        <v>1214</v>
      </c>
      <c r="B25">
        <v>302</v>
      </c>
      <c r="C25">
        <v>17143</v>
      </c>
      <c r="D25">
        <v>128</v>
      </c>
    </row>
    <row r="26" spans="1:4" x14ac:dyDescent="0.3">
      <c r="A26" s="3" t="s">
        <v>563</v>
      </c>
      <c r="B26">
        <v>8028</v>
      </c>
      <c r="C26">
        <v>447450</v>
      </c>
      <c r="D26">
        <v>88</v>
      </c>
    </row>
    <row r="27" spans="1:4" x14ac:dyDescent="0.3">
      <c r="A27" s="99" t="s">
        <v>910</v>
      </c>
      <c r="B27">
        <v>7465</v>
      </c>
      <c r="C27">
        <v>380971</v>
      </c>
      <c r="D27">
        <v>0</v>
      </c>
    </row>
    <row r="28" spans="1:4" x14ac:dyDescent="0.3">
      <c r="A28" s="99" t="s">
        <v>1214</v>
      </c>
      <c r="B28">
        <v>563</v>
      </c>
      <c r="C28">
        <v>66479</v>
      </c>
      <c r="D28">
        <v>88</v>
      </c>
    </row>
    <row r="29" spans="1:4" x14ac:dyDescent="0.3">
      <c r="A29" s="3" t="s">
        <v>732</v>
      </c>
      <c r="B29">
        <v>1515</v>
      </c>
      <c r="C29">
        <v>111819</v>
      </c>
    </row>
    <row r="30" spans="1:4" x14ac:dyDescent="0.3">
      <c r="A30" s="99" t="s">
        <v>910</v>
      </c>
      <c r="B30">
        <v>636</v>
      </c>
      <c r="C30">
        <v>111819</v>
      </c>
    </row>
    <row r="31" spans="1:4" x14ac:dyDescent="0.3">
      <c r="A31" s="99" t="s">
        <v>1214</v>
      </c>
      <c r="B31">
        <v>879</v>
      </c>
      <c r="C31">
        <v>0</v>
      </c>
    </row>
    <row r="32" spans="1:4" x14ac:dyDescent="0.3">
      <c r="A32" s="3" t="s">
        <v>337</v>
      </c>
      <c r="B32">
        <v>6545</v>
      </c>
      <c r="C32">
        <v>269200</v>
      </c>
      <c r="D32">
        <v>1095</v>
      </c>
    </row>
    <row r="33" spans="1:4" x14ac:dyDescent="0.3">
      <c r="A33" s="99" t="s">
        <v>910</v>
      </c>
      <c r="B33">
        <v>3886</v>
      </c>
      <c r="C33">
        <v>250200</v>
      </c>
      <c r="D33">
        <v>976</v>
      </c>
    </row>
    <row r="34" spans="1:4" x14ac:dyDescent="0.3">
      <c r="A34" s="99" t="s">
        <v>1214</v>
      </c>
      <c r="B34">
        <v>2659</v>
      </c>
      <c r="C34">
        <v>19000</v>
      </c>
      <c r="D34">
        <v>119</v>
      </c>
    </row>
    <row r="35" spans="1:4" x14ac:dyDescent="0.3">
      <c r="A35" s="3" t="s">
        <v>389</v>
      </c>
      <c r="B35">
        <v>12048</v>
      </c>
      <c r="C35">
        <v>5495562</v>
      </c>
      <c r="D35">
        <v>985</v>
      </c>
    </row>
    <row r="36" spans="1:4" x14ac:dyDescent="0.3">
      <c r="A36" s="99" t="s">
        <v>910</v>
      </c>
      <c r="B36">
        <v>9780</v>
      </c>
      <c r="C36">
        <v>4804409</v>
      </c>
      <c r="D36">
        <v>559</v>
      </c>
    </row>
    <row r="37" spans="1:4" x14ac:dyDescent="0.3">
      <c r="A37" s="99" t="s">
        <v>1214</v>
      </c>
      <c r="B37">
        <v>2268</v>
      </c>
      <c r="C37">
        <v>691153</v>
      </c>
      <c r="D37">
        <v>426</v>
      </c>
    </row>
    <row r="38" spans="1:4" x14ac:dyDescent="0.3">
      <c r="A38" s="3" t="s">
        <v>533</v>
      </c>
      <c r="B38">
        <v>2416</v>
      </c>
      <c r="C38">
        <v>161000</v>
      </c>
      <c r="D38">
        <v>0</v>
      </c>
    </row>
    <row r="39" spans="1:4" x14ac:dyDescent="0.3">
      <c r="A39" s="99" t="s">
        <v>910</v>
      </c>
      <c r="B39">
        <v>2411</v>
      </c>
      <c r="C39">
        <v>161000</v>
      </c>
      <c r="D39">
        <v>0</v>
      </c>
    </row>
    <row r="40" spans="1:4" x14ac:dyDescent="0.3">
      <c r="A40" s="99" t="s">
        <v>1214</v>
      </c>
      <c r="B40">
        <v>5</v>
      </c>
      <c r="C40">
        <v>0</v>
      </c>
    </row>
    <row r="41" spans="1:4" x14ac:dyDescent="0.3">
      <c r="A41" s="3" t="s">
        <v>643</v>
      </c>
      <c r="B41">
        <v>7597</v>
      </c>
      <c r="C41">
        <v>209733</v>
      </c>
      <c r="D41">
        <v>128</v>
      </c>
    </row>
    <row r="42" spans="1:4" x14ac:dyDescent="0.3">
      <c r="A42" s="99" t="s">
        <v>910</v>
      </c>
      <c r="B42">
        <v>5073</v>
      </c>
      <c r="C42">
        <v>206300</v>
      </c>
      <c r="D42">
        <v>128</v>
      </c>
    </row>
    <row r="43" spans="1:4" x14ac:dyDescent="0.3">
      <c r="A43" s="99" t="s">
        <v>1214</v>
      </c>
      <c r="B43">
        <v>2524</v>
      </c>
      <c r="C43">
        <v>3433</v>
      </c>
      <c r="D43">
        <v>0</v>
      </c>
    </row>
    <row r="44" spans="1:4" x14ac:dyDescent="0.3">
      <c r="A44" s="3" t="s">
        <v>1038</v>
      </c>
      <c r="B44">
        <v>67191</v>
      </c>
      <c r="C44">
        <v>13513658</v>
      </c>
      <c r="D44">
        <v>4707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04CD-8A4A-4399-85E4-933FE94C702B}">
  <dimension ref="B2:G42"/>
  <sheetViews>
    <sheetView workbookViewId="0">
      <selection activeCell="B48" sqref="B48"/>
    </sheetView>
  </sheetViews>
  <sheetFormatPr defaultRowHeight="14.4" x14ac:dyDescent="0.3"/>
  <cols>
    <col min="1" max="1" width="4.44140625" customWidth="1"/>
    <col min="2" max="2" width="29.6640625" customWidth="1"/>
    <col min="3" max="3" width="42.5546875" customWidth="1"/>
  </cols>
  <sheetData>
    <row r="2" spans="2:7" ht="15" thickBot="1" x14ac:dyDescent="0.35">
      <c r="B2" s="36" t="s">
        <v>1039</v>
      </c>
      <c r="C2" s="36" t="s">
        <v>1040</v>
      </c>
    </row>
    <row r="3" spans="2:7" x14ac:dyDescent="0.3">
      <c r="B3" t="s">
        <v>13</v>
      </c>
      <c r="C3" t="s">
        <v>13</v>
      </c>
      <c r="G3" t="s">
        <v>105</v>
      </c>
    </row>
    <row r="4" spans="2:7" x14ac:dyDescent="0.3">
      <c r="B4" t="s">
        <v>16</v>
      </c>
      <c r="C4" t="s">
        <v>16</v>
      </c>
    </row>
    <row r="5" spans="2:7" x14ac:dyDescent="0.3">
      <c r="B5" t="s">
        <v>19</v>
      </c>
      <c r="C5" t="s">
        <v>19</v>
      </c>
    </row>
    <row r="6" spans="2:7" x14ac:dyDescent="0.3">
      <c r="C6" t="s">
        <v>21</v>
      </c>
    </row>
    <row r="7" spans="2:7" x14ac:dyDescent="0.3">
      <c r="B7" t="s">
        <v>1041</v>
      </c>
      <c r="C7" t="s">
        <v>23</v>
      </c>
    </row>
    <row r="8" spans="2:7" x14ac:dyDescent="0.3">
      <c r="B8" t="s">
        <v>25</v>
      </c>
      <c r="C8" t="s">
        <v>25</v>
      </c>
    </row>
    <row r="9" spans="2:7" x14ac:dyDescent="0.3">
      <c r="B9" t="s">
        <v>1042</v>
      </c>
      <c r="C9" t="s">
        <v>26</v>
      </c>
    </row>
    <row r="10" spans="2:7" x14ac:dyDescent="0.3">
      <c r="B10" t="s">
        <v>1043</v>
      </c>
      <c r="C10" t="s">
        <v>29</v>
      </c>
    </row>
    <row r="11" spans="2:7" x14ac:dyDescent="0.3">
      <c r="B11" t="s">
        <v>31</v>
      </c>
      <c r="C11" t="s">
        <v>31</v>
      </c>
    </row>
    <row r="12" spans="2:7" x14ac:dyDescent="0.3">
      <c r="B12" t="s">
        <v>32</v>
      </c>
      <c r="C12" t="s">
        <v>32</v>
      </c>
    </row>
    <row r="13" spans="2:7" x14ac:dyDescent="0.3">
      <c r="B13" t="s">
        <v>33</v>
      </c>
      <c r="C13" t="s">
        <v>33</v>
      </c>
    </row>
    <row r="14" spans="2:7" x14ac:dyDescent="0.3">
      <c r="B14" t="s">
        <v>35</v>
      </c>
      <c r="C14" t="s">
        <v>35</v>
      </c>
    </row>
    <row r="15" spans="2:7" x14ac:dyDescent="0.3">
      <c r="B15" t="s">
        <v>1044</v>
      </c>
      <c r="C15" t="s">
        <v>36</v>
      </c>
    </row>
    <row r="16" spans="2:7" x14ac:dyDescent="0.3">
      <c r="B16" t="s">
        <v>38</v>
      </c>
      <c r="C16" t="s">
        <v>38</v>
      </c>
    </row>
    <row r="17" spans="2:3" x14ac:dyDescent="0.3">
      <c r="B17" t="s">
        <v>1045</v>
      </c>
      <c r="C17" t="s">
        <v>40</v>
      </c>
    </row>
    <row r="18" spans="2:3" x14ac:dyDescent="0.3">
      <c r="B18" t="s">
        <v>1046</v>
      </c>
      <c r="C18" t="s">
        <v>1047</v>
      </c>
    </row>
    <row r="19" spans="2:3" x14ac:dyDescent="0.3">
      <c r="B19" t="s">
        <v>1048</v>
      </c>
      <c r="C19" t="s">
        <v>1049</v>
      </c>
    </row>
    <row r="20" spans="2:3" x14ac:dyDescent="0.3">
      <c r="B20" t="s">
        <v>1050</v>
      </c>
      <c r="C20" t="s">
        <v>1051</v>
      </c>
    </row>
    <row r="21" spans="2:3" x14ac:dyDescent="0.3">
      <c r="B21" t="s">
        <v>1052</v>
      </c>
      <c r="C21" t="s">
        <v>1047</v>
      </c>
    </row>
    <row r="22" spans="2:3" x14ac:dyDescent="0.3">
      <c r="B22" t="s">
        <v>41</v>
      </c>
      <c r="C22" t="s">
        <v>41</v>
      </c>
    </row>
    <row r="23" spans="2:3" x14ac:dyDescent="0.3">
      <c r="B23" t="s">
        <v>1053</v>
      </c>
      <c r="C23" s="35" t="s">
        <v>44</v>
      </c>
    </row>
    <row r="24" spans="2:3" x14ac:dyDescent="0.3">
      <c r="B24" t="s">
        <v>1054</v>
      </c>
      <c r="C24" s="35" t="s">
        <v>47</v>
      </c>
    </row>
    <row r="25" spans="2:3" x14ac:dyDescent="0.3">
      <c r="C25" s="35" t="s">
        <v>50</v>
      </c>
    </row>
    <row r="26" spans="2:3" x14ac:dyDescent="0.3">
      <c r="B26" t="s">
        <v>1055</v>
      </c>
      <c r="C26" t="s">
        <v>53</v>
      </c>
    </row>
    <row r="27" spans="2:3" x14ac:dyDescent="0.3">
      <c r="B27" t="s">
        <v>1056</v>
      </c>
      <c r="C27" t="s">
        <v>55</v>
      </c>
    </row>
    <row r="28" spans="2:3" x14ac:dyDescent="0.3">
      <c r="B28" t="s">
        <v>1057</v>
      </c>
      <c r="C28" t="s">
        <v>57</v>
      </c>
    </row>
    <row r="29" spans="2:3" x14ac:dyDescent="0.3">
      <c r="B29" t="s">
        <v>1058</v>
      </c>
      <c r="C29" t="s">
        <v>59</v>
      </c>
    </row>
    <row r="30" spans="2:3" x14ac:dyDescent="0.3">
      <c r="B30" t="s">
        <v>1059</v>
      </c>
      <c r="C30" t="s">
        <v>61</v>
      </c>
    </row>
    <row r="31" spans="2:3" x14ac:dyDescent="0.3">
      <c r="B31" t="s">
        <v>1060</v>
      </c>
      <c r="C31" t="s">
        <v>63</v>
      </c>
    </row>
    <row r="32" spans="2:3" x14ac:dyDescent="0.3">
      <c r="B32" t="s">
        <v>1061</v>
      </c>
      <c r="C32" t="s">
        <v>65</v>
      </c>
    </row>
    <row r="33" spans="2:3" x14ac:dyDescent="0.3">
      <c r="B33" t="s">
        <v>1062</v>
      </c>
      <c r="C33" t="s">
        <v>67</v>
      </c>
    </row>
    <row r="34" spans="2:3" x14ac:dyDescent="0.3">
      <c r="B34" t="s">
        <v>1063</v>
      </c>
      <c r="C34" t="s">
        <v>69</v>
      </c>
    </row>
    <row r="35" spans="2:3" x14ac:dyDescent="0.3">
      <c r="B35" t="s">
        <v>1064</v>
      </c>
      <c r="C35" t="s">
        <v>71</v>
      </c>
    </row>
    <row r="36" spans="2:3" x14ac:dyDescent="0.3">
      <c r="B36" t="s">
        <v>73</v>
      </c>
      <c r="C36" t="s">
        <v>73</v>
      </c>
    </row>
    <row r="37" spans="2:3" x14ac:dyDescent="0.3">
      <c r="B37" t="s">
        <v>1065</v>
      </c>
      <c r="C37" t="s">
        <v>76</v>
      </c>
    </row>
    <row r="38" spans="2:3" x14ac:dyDescent="0.3">
      <c r="B38" t="s">
        <v>1066</v>
      </c>
      <c r="C38" t="s">
        <v>78</v>
      </c>
    </row>
    <row r="39" spans="2:3" x14ac:dyDescent="0.3">
      <c r="B39" t="s">
        <v>1067</v>
      </c>
      <c r="C39" t="s">
        <v>80</v>
      </c>
    </row>
    <row r="40" spans="2:3" x14ac:dyDescent="0.3">
      <c r="B40" t="s">
        <v>1068</v>
      </c>
      <c r="C40" t="s">
        <v>82</v>
      </c>
    </row>
    <row r="41" spans="2:3" x14ac:dyDescent="0.3">
      <c r="B41" t="s">
        <v>1069</v>
      </c>
      <c r="C41" t="s">
        <v>84</v>
      </c>
    </row>
    <row r="42" spans="2:3" x14ac:dyDescent="0.3">
      <c r="C42" t="s">
        <v>86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059295-8e52-4a1b-8cda-1a1cae12193a">
      <Terms xmlns="http://schemas.microsoft.com/office/infopath/2007/PartnerControls"/>
    </lcf76f155ced4ddcb4097134ff3c332f>
    <TaxCatchAll xmlns="5d9af725-578f-427a-a133-cd173a0823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67033363DAE4BA1DA07C538D428E1" ma:contentTypeVersion="16" ma:contentTypeDescription="Create a new document." ma:contentTypeScope="" ma:versionID="bc8c75c067bb9924e9c0ad4b386b2751">
  <xsd:schema xmlns:xsd="http://www.w3.org/2001/XMLSchema" xmlns:xs="http://www.w3.org/2001/XMLSchema" xmlns:p="http://schemas.microsoft.com/office/2006/metadata/properties" xmlns:ns2="a6059295-8e52-4a1b-8cda-1a1cae12193a" xmlns:ns3="5d9af725-578f-427a-a133-cd173a082325" targetNamespace="http://schemas.microsoft.com/office/2006/metadata/properties" ma:root="true" ma:fieldsID="9b63513c854b82f2251a318185200b59" ns2:_="" ns3:_="">
    <xsd:import namespace="a6059295-8e52-4a1b-8cda-1a1cae12193a"/>
    <xsd:import namespace="5d9af725-578f-427a-a133-cd173a082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59295-8e52-4a1b-8cda-1a1cae121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f1fc6e-0333-47de-9211-1e950c2fc5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af725-578f-427a-a133-cd173a082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67fe515-0fac-4839-b389-3fed7f442679}" ma:internalName="TaxCatchAll" ma:showField="CatchAllData" ma:web="5d9af725-578f-427a-a133-cd173a082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86D3B8-087B-46CA-B12D-7EF07B5EDA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8D3E28-56AB-4A4F-B150-8ED00980ABD3}">
  <ds:schemaRefs>
    <ds:schemaRef ds:uri="http://schemas.microsoft.com/office/2006/metadata/properties"/>
    <ds:schemaRef ds:uri="http://schemas.microsoft.com/office/infopath/2007/PartnerControls"/>
    <ds:schemaRef ds:uri="a6059295-8e52-4a1b-8cda-1a1cae12193a"/>
    <ds:schemaRef ds:uri="5d9af725-578f-427a-a133-cd173a082325"/>
  </ds:schemaRefs>
</ds:datastoreItem>
</file>

<file path=customXml/itemProps3.xml><?xml version="1.0" encoding="utf-8"?>
<ds:datastoreItem xmlns:ds="http://schemas.openxmlformats.org/officeDocument/2006/customXml" ds:itemID="{BF19B610-3ED2-4CA2-9520-E5D0114FF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59295-8e52-4a1b-8cda-1a1cae12193a"/>
    <ds:schemaRef ds:uri="5d9af725-578f-427a-a133-cd173a082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Metadata</vt:lpstr>
      <vt:lpstr>Records</vt:lpstr>
      <vt:lpstr>Summary Pivot Table</vt:lpstr>
      <vt:lpstr>Header Crosswalk</vt:lpstr>
      <vt:lpstr>Records!_FilterDatabase</vt:lpstr>
    </vt:vector>
  </TitlesOfParts>
  <Manager/>
  <Company>RTD Denver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Hersey, John</dc:creator>
  <cp:keywords/>
  <dc:description/>
  <cp:lastModifiedBy>Alicia Leitgeb</cp:lastModifiedBy>
  <cp:revision/>
  <dcterms:created xsi:type="dcterms:W3CDTF">2018-08-10T19:06:18Z</dcterms:created>
  <dcterms:modified xsi:type="dcterms:W3CDTF">2024-09-09T22:00:20Z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0x010100C7067033363DAE4BA1DA07C538D428E1</vt:lpwstr>
  </property>
  <property fmtid="{D5CDD505-2E9C-101B-9397-08002B2CF9AE}" pid="3" name="MediaServiceImageTags">
    <vt:lpwstr/>
  </property>
</Properties>
</file>