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tddenver.sharepoint.com/sites/TODSquad/Shared Documents/Property Data/"/>
    </mc:Choice>
  </mc:AlternateContent>
  <xr:revisionPtr revIDLastSave="956" documentId="13_ncr:1_{190C95ED-15C4-4AA2-A959-6B1FA6C66052}" xr6:coauthVersionLast="47" xr6:coauthVersionMax="47" xr10:uidLastSave="{7BE80BAB-67C8-4C74-933C-87E9935B9C7A}"/>
  <bookViews>
    <workbookView xWindow="28680" yWindow="-120" windowWidth="29040" windowHeight="15840" tabRatio="743" activeTab="1" xr2:uid="{00000000-000D-0000-FFFF-FFFF00000000}"/>
  </bookViews>
  <sheets>
    <sheet name="Metadata" sheetId="17" r:id="rId1"/>
    <sheet name="Records" sheetId="3" r:id="rId2"/>
    <sheet name="Summary Table Pivot" sheetId="4" r:id="rId3"/>
    <sheet name="Header Crosswalk" sheetId="18" r:id="rId4"/>
  </sheets>
  <definedNames>
    <definedName name="_xlnm._FilterDatabase" localSheetId="1">Records!$A$1:$AN$380</definedName>
  </definedName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2" i="3" l="1"/>
  <c r="J462" i="3"/>
  <c r="Z462" i="3"/>
  <c r="G461" i="3"/>
  <c r="J461" i="3"/>
  <c r="Z461" i="3"/>
  <c r="G460" i="3"/>
  <c r="J460" i="3"/>
  <c r="Z460" i="3"/>
  <c r="G459" i="3"/>
  <c r="J459" i="3"/>
  <c r="Z459" i="3"/>
  <c r="G458" i="3" l="1"/>
  <c r="J458" i="3"/>
  <c r="Z458" i="3"/>
  <c r="G457" i="3"/>
  <c r="J457" i="3"/>
  <c r="Z457" i="3"/>
  <c r="G463" i="3"/>
  <c r="J463" i="3"/>
  <c r="Z463" i="3"/>
  <c r="G456" i="3"/>
  <c r="J456" i="3"/>
  <c r="Z456" i="3"/>
  <c r="G455" i="3"/>
  <c r="J455" i="3"/>
  <c r="Z455" i="3"/>
  <c r="G454" i="3"/>
  <c r="J454" i="3"/>
  <c r="Z454" i="3"/>
  <c r="G453" i="3"/>
  <c r="J453" i="3"/>
  <c r="Z453" i="3"/>
  <c r="G452" i="3"/>
  <c r="J452" i="3"/>
  <c r="Z452" i="3"/>
  <c r="G451" i="3"/>
  <c r="Z451" i="3"/>
  <c r="J451" i="3"/>
  <c r="G450" i="3"/>
  <c r="J450" i="3"/>
  <c r="Z450" i="3"/>
  <c r="G449" i="3" l="1"/>
  <c r="J449" i="3"/>
  <c r="Z449" i="3"/>
  <c r="G448" i="3"/>
  <c r="J448" i="3"/>
  <c r="Z448" i="3"/>
  <c r="AI447" i="3"/>
  <c r="AI435" i="3"/>
  <c r="AI436" i="3"/>
  <c r="AI437" i="3"/>
  <c r="AI438" i="3"/>
  <c r="AI439" i="3"/>
  <c r="AI440" i="3"/>
  <c r="AI441" i="3"/>
  <c r="AI442" i="3"/>
  <c r="AI443" i="3"/>
  <c r="AI444" i="3"/>
  <c r="AI445" i="3"/>
  <c r="AI446" i="3"/>
  <c r="G447" i="3"/>
  <c r="J447" i="3"/>
  <c r="Z447" i="3"/>
  <c r="G446" i="3"/>
  <c r="J446" i="3"/>
  <c r="Z446" i="3"/>
  <c r="G445" i="3"/>
  <c r="J445" i="3"/>
  <c r="Z445" i="3"/>
  <c r="G444" i="3"/>
  <c r="J444" i="3"/>
  <c r="Z444" i="3"/>
  <c r="AI409" i="3"/>
  <c r="AI397" i="3"/>
  <c r="G443" i="3"/>
  <c r="J443" i="3"/>
  <c r="Z443" i="3"/>
  <c r="G442" i="3"/>
  <c r="J442" i="3"/>
  <c r="Z442" i="3"/>
  <c r="G441" i="3"/>
  <c r="J441" i="3"/>
  <c r="Z441" i="3"/>
  <c r="G440" i="3"/>
  <c r="J440" i="3"/>
  <c r="Z440" i="3"/>
  <c r="G439" i="3"/>
  <c r="J439" i="3"/>
  <c r="Z439" i="3"/>
  <c r="G438" i="3" l="1"/>
  <c r="J438" i="3"/>
  <c r="Z438" i="3"/>
  <c r="G437" i="3"/>
  <c r="J437" i="3"/>
  <c r="Z437" i="3"/>
  <c r="G436" i="3"/>
  <c r="J436" i="3"/>
  <c r="Z436" i="3"/>
  <c r="G435" i="3"/>
  <c r="J435" i="3"/>
  <c r="Z435" i="3"/>
  <c r="AI433" i="3"/>
  <c r="AI434" i="3"/>
  <c r="G434" i="3"/>
  <c r="J434" i="3"/>
  <c r="Z434" i="3"/>
  <c r="G433" i="3"/>
  <c r="J433" i="3"/>
  <c r="Z433" i="3"/>
  <c r="AI432" i="3"/>
  <c r="G432" i="3"/>
  <c r="J432" i="3"/>
  <c r="Z432" i="3"/>
  <c r="AI430" i="3"/>
  <c r="AI431" i="3"/>
  <c r="G431" i="3"/>
  <c r="J431" i="3"/>
  <c r="Z431" i="3"/>
  <c r="G430" i="3"/>
  <c r="J430" i="3"/>
  <c r="Z430" i="3"/>
  <c r="AI427" i="3"/>
  <c r="AI428" i="3"/>
  <c r="AI429" i="3"/>
  <c r="AI425" i="3"/>
  <c r="AI426" i="3"/>
  <c r="G429" i="3"/>
  <c r="J429" i="3"/>
  <c r="Z429" i="3"/>
  <c r="G428" i="3"/>
  <c r="J428" i="3"/>
  <c r="Z428" i="3"/>
  <c r="G427" i="3"/>
  <c r="J427" i="3"/>
  <c r="Z427" i="3"/>
  <c r="AI424" i="3"/>
  <c r="G426" i="3"/>
  <c r="J426" i="3"/>
  <c r="Z426" i="3"/>
  <c r="Z421" i="3"/>
  <c r="Z422" i="3"/>
  <c r="Z423" i="3"/>
  <c r="G423" i="3"/>
  <c r="J423" i="3"/>
  <c r="G425" i="3"/>
  <c r="J425" i="3"/>
  <c r="Z425" i="3"/>
  <c r="G424" i="3"/>
  <c r="J424" i="3"/>
  <c r="Z424" i="3"/>
  <c r="G422" i="3"/>
  <c r="J422" i="3"/>
  <c r="AI347" i="3"/>
  <c r="AI348" i="3"/>
  <c r="J421" i="3" l="1"/>
  <c r="G421" i="3"/>
  <c r="G420" i="3"/>
  <c r="J420" i="3"/>
  <c r="Z420" i="3"/>
  <c r="G419" i="3"/>
  <c r="J419" i="3"/>
  <c r="Z419" i="3"/>
  <c r="G418" i="3"/>
  <c r="J418" i="3"/>
  <c r="Z418" i="3"/>
  <c r="G417" i="3" l="1"/>
  <c r="J417" i="3"/>
  <c r="Z417" i="3"/>
  <c r="G416" i="3"/>
  <c r="J416" i="3"/>
  <c r="Z416" i="3"/>
  <c r="G415" i="3"/>
  <c r="J415" i="3"/>
  <c r="Z415" i="3"/>
  <c r="G414" i="3"/>
  <c r="J414" i="3"/>
  <c r="Z414" i="3"/>
  <c r="G413" i="3"/>
  <c r="J413" i="3"/>
  <c r="Z413" i="3"/>
  <c r="G412" i="3"/>
  <c r="J412" i="3"/>
  <c r="Z412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J411" i="3"/>
  <c r="Z411" i="3"/>
  <c r="J410" i="3"/>
  <c r="Z410" i="3"/>
  <c r="J409" i="3"/>
  <c r="Z409" i="3"/>
  <c r="AI338" i="3"/>
  <c r="J408" i="3"/>
  <c r="Z408" i="3"/>
  <c r="J407" i="3"/>
  <c r="Z407" i="3"/>
  <c r="J406" i="3"/>
  <c r="Z406" i="3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AI404" i="3"/>
  <c r="AI405" i="3"/>
  <c r="Z405" i="3"/>
  <c r="Z404" i="3"/>
  <c r="AI403" i="3"/>
  <c r="AI402" i="3"/>
  <c r="AI401" i="3"/>
  <c r="AI400" i="3"/>
  <c r="AI399" i="3"/>
  <c r="AI368" i="3"/>
  <c r="Z403" i="3"/>
  <c r="Z402" i="3"/>
  <c r="Z401" i="3"/>
  <c r="Z400" i="3"/>
  <c r="Z399" i="3"/>
  <c r="Z267" i="3"/>
  <c r="Z398" i="3" l="1"/>
  <c r="Z397" i="3"/>
  <c r="Z396" i="3"/>
  <c r="Z395" i="3"/>
  <c r="Z394" i="3"/>
  <c r="Z393" i="3" l="1"/>
  <c r="Z392" i="3"/>
  <c r="Z391" i="3"/>
  <c r="Z390" i="3"/>
  <c r="Z389" i="3"/>
  <c r="Z388" i="3" l="1"/>
  <c r="Z386" i="3"/>
  <c r="Z385" i="3"/>
  <c r="Z384" i="3"/>
  <c r="Z383" i="3"/>
  <c r="Z382" i="3"/>
  <c r="AI381" i="3"/>
  <c r="Z381" i="3"/>
  <c r="Z380" i="3"/>
  <c r="Z379" i="3"/>
  <c r="Z378" i="3"/>
  <c r="Z377" i="3"/>
  <c r="AI376" i="3"/>
  <c r="AI375" i="3"/>
  <c r="AI371" i="3"/>
  <c r="AI361" i="3"/>
  <c r="Z376" i="3"/>
  <c r="Z375" i="3"/>
  <c r="AI353" i="3" l="1"/>
  <c r="AI344" i="3"/>
  <c r="AI335" i="3"/>
  <c r="AI325" i="3"/>
  <c r="AI315" i="3"/>
  <c r="AI306" i="3"/>
  <c r="AI298" i="3"/>
  <c r="AI297" i="3"/>
  <c r="AI296" i="3"/>
  <c r="AI295" i="3"/>
  <c r="AI294" i="3"/>
  <c r="AI293" i="3"/>
  <c r="AI292" i="3"/>
  <c r="AI291" i="3"/>
  <c r="AI290" i="3"/>
  <c r="AI289" i="3"/>
  <c r="AI280" i="3"/>
  <c r="AI270" i="3"/>
  <c r="AI261" i="3"/>
  <c r="AI251" i="3"/>
  <c r="AI241" i="3"/>
  <c r="AI231" i="3"/>
  <c r="AI222" i="3"/>
  <c r="AI212" i="3"/>
  <c r="AI202" i="3"/>
  <c r="AI201" i="3"/>
  <c r="AI200" i="3"/>
  <c r="AI199" i="3"/>
  <c r="AI198" i="3"/>
  <c r="AI197" i="3"/>
  <c r="AI196" i="3"/>
  <c r="AI195" i="3"/>
  <c r="AI194" i="3"/>
  <c r="AI193" i="3"/>
  <c r="AI192" i="3"/>
  <c r="AI182" i="3"/>
  <c r="AI172" i="3"/>
  <c r="AI162" i="3"/>
  <c r="AI152" i="3"/>
  <c r="AI143" i="3"/>
  <c r="AI133" i="3"/>
  <c r="AI123" i="3"/>
  <c r="AI114" i="3"/>
  <c r="AI104" i="3"/>
  <c r="AI103" i="3"/>
  <c r="AI102" i="3"/>
  <c r="AI101" i="3"/>
  <c r="AI100" i="3"/>
  <c r="AI99" i="3"/>
  <c r="AI98" i="3"/>
  <c r="AI97" i="3"/>
  <c r="AI96" i="3"/>
  <c r="AI95" i="3"/>
  <c r="AI86" i="3"/>
  <c r="AI77" i="3"/>
  <c r="AI69" i="3"/>
  <c r="AI60" i="3"/>
  <c r="AI50" i="3"/>
  <c r="AI40" i="3"/>
  <c r="AI30" i="3"/>
  <c r="AI20" i="3"/>
  <c r="AI10" i="3"/>
  <c r="Z31" i="3" l="1"/>
  <c r="W32" i="3"/>
  <c r="Z32" i="3" s="1"/>
  <c r="Z39" i="3"/>
  <c r="Z30" i="3"/>
  <c r="AI6" i="3" l="1"/>
  <c r="Z350" i="3" l="1"/>
  <c r="AI350" i="3"/>
  <c r="Z370" i="3" l="1"/>
  <c r="Z371" i="3"/>
  <c r="Z372" i="3"/>
  <c r="Z373" i="3"/>
  <c r="Z374" i="3"/>
  <c r="AI369" i="3"/>
  <c r="AI367" i="3"/>
  <c r="AI366" i="3"/>
  <c r="AI365" i="3"/>
  <c r="AI364" i="3"/>
  <c r="Z365" i="3"/>
  <c r="Z366" i="3"/>
  <c r="Z367" i="3"/>
  <c r="Z368" i="3"/>
  <c r="Z369" i="3"/>
  <c r="Z364" i="3"/>
  <c r="Z362" i="3"/>
  <c r="Z363" i="3"/>
  <c r="AI362" i="3"/>
  <c r="Z361" i="3"/>
  <c r="AI359" i="3"/>
  <c r="AI360" i="3"/>
  <c r="Z360" i="3"/>
  <c r="Z359" i="3"/>
  <c r="AI358" i="3"/>
  <c r="Z358" i="3"/>
  <c r="Z357" i="3"/>
  <c r="AI356" i="3"/>
  <c r="AI357" i="3"/>
  <c r="Z356" i="3"/>
  <c r="AI354" i="3"/>
  <c r="AI355" i="3"/>
  <c r="Z353" i="3"/>
  <c r="Z354" i="3"/>
  <c r="Z355" i="3"/>
  <c r="AI352" i="3"/>
  <c r="Z352" i="3"/>
  <c r="AI351" i="3"/>
  <c r="Z351" i="3"/>
  <c r="AI342" i="3"/>
  <c r="AI343" i="3"/>
  <c r="AI345" i="3"/>
  <c r="AI346" i="3"/>
  <c r="AI349" i="3"/>
  <c r="Z349" i="3"/>
  <c r="Z347" i="3"/>
  <c r="Z348" i="3"/>
  <c r="Z346" i="3"/>
  <c r="Z345" i="3"/>
  <c r="Z344" i="3"/>
  <c r="Z343" i="3"/>
  <c r="Z342" i="3"/>
  <c r="AI340" i="3"/>
  <c r="Z340" i="3"/>
  <c r="AI341" i="3"/>
  <c r="Z338" i="3"/>
  <c r="Z339" i="3"/>
  <c r="Z341" i="3"/>
  <c r="AI339" i="3" l="1"/>
  <c r="AI330" i="3"/>
  <c r="AI331" i="3"/>
  <c r="AI332" i="3"/>
  <c r="AI333" i="3"/>
  <c r="AI334" i="3"/>
  <c r="AI336" i="3"/>
  <c r="AI337" i="3"/>
  <c r="Z330" i="3"/>
  <c r="Z331" i="3"/>
  <c r="Z332" i="3"/>
  <c r="Z333" i="3"/>
  <c r="Z334" i="3"/>
  <c r="Z335" i="3"/>
  <c r="Z336" i="3"/>
  <c r="Z337" i="3"/>
  <c r="AI329" i="3"/>
  <c r="Z329" i="3"/>
  <c r="Z326" i="3" l="1"/>
  <c r="AI318" i="3"/>
  <c r="AI319" i="3"/>
  <c r="AI320" i="3"/>
  <c r="AI321" i="3"/>
  <c r="AI322" i="3"/>
  <c r="AI323" i="3"/>
  <c r="AI324" i="3"/>
  <c r="AI326" i="3"/>
  <c r="AI327" i="3"/>
  <c r="AI328" i="3"/>
  <c r="Z327" i="3"/>
  <c r="Z328" i="3"/>
  <c r="Z325" i="3" l="1"/>
  <c r="Z323" i="3" l="1"/>
  <c r="Z324" i="3"/>
  <c r="AC234" i="3" l="1"/>
  <c r="AC259" i="3"/>
  <c r="AC246" i="3"/>
  <c r="AC244" i="3"/>
  <c r="AC208" i="3"/>
  <c r="AC6" i="3"/>
  <c r="AC5" i="3"/>
  <c r="AC3" i="3"/>
  <c r="AB2" i="3"/>
  <c r="AC2" i="3" s="1"/>
  <c r="Z322" i="3" l="1"/>
  <c r="Z321" i="3" l="1"/>
  <c r="Z320" i="3"/>
  <c r="Z319" i="3" l="1"/>
  <c r="Z318" i="3" l="1"/>
  <c r="AI313" i="3"/>
  <c r="AI314" i="3"/>
  <c r="AI316" i="3"/>
  <c r="AI317" i="3"/>
  <c r="Z317" i="3"/>
  <c r="Z316" i="3" l="1"/>
  <c r="Z315" i="3"/>
  <c r="Z313" i="3" l="1"/>
  <c r="Z314" i="3"/>
  <c r="Z309" i="3" l="1"/>
  <c r="AI312" i="3" l="1"/>
  <c r="Z311" i="3"/>
  <c r="Z312" i="3"/>
  <c r="AI311" i="3"/>
  <c r="AI307" i="3" l="1"/>
  <c r="AI308" i="3"/>
  <c r="Z307" i="3"/>
  <c r="Z308" i="3"/>
  <c r="AI310" i="3" l="1"/>
  <c r="AI387" i="3"/>
  <c r="Z387" i="3"/>
  <c r="Z310" i="3"/>
  <c r="Z305" i="3" l="1"/>
  <c r="Z306" i="3"/>
  <c r="AI302" i="3" l="1"/>
  <c r="AI303" i="3"/>
  <c r="AI304" i="3"/>
  <c r="AI305" i="3"/>
  <c r="Z303" i="3"/>
  <c r="Z304" i="3"/>
  <c r="Z302" i="3"/>
  <c r="AI301" i="3" l="1"/>
  <c r="Z301" i="3"/>
  <c r="AI299" i="3" l="1"/>
  <c r="AI300" i="3"/>
  <c r="Z300" i="3"/>
  <c r="Z299" i="3"/>
  <c r="Z298" i="3"/>
  <c r="Z297" i="3"/>
  <c r="Z295" i="3" l="1"/>
  <c r="Z296" i="3"/>
  <c r="Z294" i="3" l="1"/>
  <c r="Z293" i="3"/>
  <c r="Z292" i="3" l="1"/>
  <c r="Z289" i="3" l="1"/>
  <c r="Z290" i="3"/>
  <c r="Z291" i="3"/>
  <c r="AI283" i="3" l="1"/>
  <c r="AI284" i="3"/>
  <c r="AI285" i="3"/>
  <c r="AI286" i="3"/>
  <c r="AI287" i="3"/>
  <c r="AI288" i="3"/>
  <c r="Z288" i="3"/>
  <c r="Z287" i="3" l="1"/>
  <c r="Z286" i="3" l="1"/>
  <c r="Z283" i="3" l="1"/>
  <c r="Z284" i="3"/>
  <c r="Z285" i="3"/>
  <c r="AI35" i="3" l="1"/>
  <c r="AI281" i="3" l="1"/>
  <c r="AI282" i="3"/>
  <c r="Z282" i="3"/>
  <c r="Z281" i="3" l="1"/>
  <c r="Z41" i="3"/>
  <c r="Z34" i="3"/>
  <c r="AI279" i="3" l="1"/>
  <c r="Z280" i="3"/>
  <c r="Z279" i="3"/>
  <c r="AI278" i="3"/>
  <c r="Z278" i="3"/>
  <c r="AI277" i="3"/>
  <c r="Z277" i="3"/>
  <c r="AI276" i="3"/>
  <c r="Z276" i="3"/>
  <c r="AI275" i="3"/>
  <c r="Z274" i="3"/>
  <c r="Z275" i="3"/>
  <c r="AI274" i="3"/>
  <c r="AI273" i="3"/>
  <c r="Z273" i="3"/>
  <c r="AI272" i="3"/>
  <c r="Z272" i="3"/>
  <c r="AI267" i="3"/>
  <c r="AI268" i="3"/>
  <c r="AI269" i="3"/>
  <c r="AI271" i="3"/>
  <c r="Z270" i="3"/>
  <c r="Z271" i="3"/>
  <c r="Z265" i="3"/>
  <c r="Z266" i="3"/>
  <c r="Z268" i="3"/>
  <c r="Z269" i="3"/>
  <c r="AI266" i="3"/>
  <c r="Z2" i="3"/>
  <c r="AD2" i="3" s="1"/>
  <c r="AI265" i="3"/>
  <c r="AI258" i="3"/>
  <c r="AI259" i="3"/>
  <c r="AI260" i="3"/>
  <c r="AI262" i="3"/>
  <c r="AI263" i="3"/>
  <c r="AI264" i="3"/>
  <c r="Z263" i="3"/>
  <c r="Z264" i="3"/>
  <c r="Z262" i="3"/>
  <c r="Z259" i="3"/>
  <c r="AD259" i="3" s="1"/>
  <c r="Z260" i="3"/>
  <c r="Z261" i="3"/>
  <c r="Z258" i="3"/>
  <c r="AI257" i="3"/>
  <c r="AI256" i="3"/>
  <c r="AI255" i="3"/>
  <c r="AI254" i="3"/>
  <c r="AI253" i="3"/>
  <c r="AI252" i="3"/>
  <c r="AI250" i="3"/>
  <c r="AI249" i="3"/>
  <c r="AI248" i="3"/>
  <c r="AI247" i="3"/>
  <c r="Z257" i="3"/>
  <c r="Z254" i="3"/>
  <c r="Z255" i="3"/>
  <c r="Z256" i="3"/>
  <c r="Z3" i="3"/>
  <c r="AD3" i="3" s="1"/>
  <c r="Z4" i="3"/>
  <c r="Z5" i="3"/>
  <c r="AD5" i="3" s="1"/>
  <c r="Z6" i="3"/>
  <c r="AD6" i="3" s="1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3" i="3"/>
  <c r="Z35" i="3"/>
  <c r="Z36" i="3"/>
  <c r="Z37" i="3"/>
  <c r="Z38" i="3"/>
  <c r="Z40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AD208" i="3" s="1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AD234" i="3" s="1"/>
  <c r="Z235" i="3"/>
  <c r="Z236" i="3"/>
  <c r="Z237" i="3"/>
  <c r="Z238" i="3"/>
  <c r="Z239" i="3"/>
  <c r="Z240" i="3"/>
  <c r="Z241" i="3"/>
  <c r="Z242" i="3"/>
  <c r="Z243" i="3"/>
  <c r="Z244" i="3"/>
  <c r="AD244" i="3" s="1"/>
  <c r="Z245" i="3"/>
  <c r="Z246" i="3"/>
  <c r="AD246" i="3" s="1"/>
  <c r="Z247" i="3"/>
  <c r="Z248" i="3"/>
  <c r="Z249" i="3"/>
  <c r="Z250" i="3"/>
  <c r="Z251" i="3"/>
  <c r="Z252" i="3"/>
  <c r="Z253" i="3"/>
  <c r="AI131" i="3"/>
  <c r="AI73" i="3"/>
  <c r="AI3" i="3"/>
  <c r="AI4" i="3"/>
  <c r="AI5" i="3"/>
  <c r="AI7" i="3"/>
  <c r="AI8" i="3"/>
  <c r="AI9" i="3"/>
  <c r="AI11" i="3"/>
  <c r="AI12" i="3"/>
  <c r="AI13" i="3"/>
  <c r="AI14" i="3"/>
  <c r="AI15" i="3"/>
  <c r="AI16" i="3"/>
  <c r="AI17" i="3"/>
  <c r="AI18" i="3"/>
  <c r="AI19" i="3"/>
  <c r="AI21" i="3"/>
  <c r="AI22" i="3"/>
  <c r="AI23" i="3"/>
  <c r="AI24" i="3"/>
  <c r="AI25" i="3"/>
  <c r="AI26" i="3"/>
  <c r="AI27" i="3"/>
  <c r="AI28" i="3"/>
  <c r="AI29" i="3"/>
  <c r="AI31" i="3"/>
  <c r="AI32" i="3"/>
  <c r="AI33" i="3"/>
  <c r="AI34" i="3"/>
  <c r="AI36" i="3"/>
  <c r="AI37" i="3"/>
  <c r="AI38" i="3"/>
  <c r="AI39" i="3"/>
  <c r="AI41" i="3"/>
  <c r="AI42" i="3"/>
  <c r="AI43" i="3"/>
  <c r="AI44" i="3"/>
  <c r="AI45" i="3"/>
  <c r="AI46" i="3"/>
  <c r="AI47" i="3"/>
  <c r="AI48" i="3"/>
  <c r="AI49" i="3"/>
  <c r="AI51" i="3"/>
  <c r="AI52" i="3"/>
  <c r="AI53" i="3"/>
  <c r="AI54" i="3"/>
  <c r="AI55" i="3"/>
  <c r="AI56" i="3"/>
  <c r="AI57" i="3"/>
  <c r="AI58" i="3"/>
  <c r="AI59" i="3"/>
  <c r="AI61" i="3"/>
  <c r="AI62" i="3"/>
  <c r="AI63" i="3"/>
  <c r="AI64" i="3"/>
  <c r="AI65" i="3"/>
  <c r="AI66" i="3"/>
  <c r="AI67" i="3"/>
  <c r="AI68" i="3"/>
  <c r="AI70" i="3"/>
  <c r="AI71" i="3"/>
  <c r="AI75" i="3"/>
  <c r="AI76" i="3"/>
  <c r="AI78" i="3"/>
  <c r="AI79" i="3"/>
  <c r="AI80" i="3"/>
  <c r="AI81" i="3"/>
  <c r="AI72" i="3"/>
  <c r="AI74" i="3"/>
  <c r="AI82" i="3"/>
  <c r="AI83" i="3"/>
  <c r="AI84" i="3"/>
  <c r="AI85" i="3"/>
  <c r="AI87" i="3"/>
  <c r="AI88" i="3"/>
  <c r="AI89" i="3"/>
  <c r="AI90" i="3"/>
  <c r="AI91" i="3"/>
  <c r="AI92" i="3"/>
  <c r="AI93" i="3"/>
  <c r="AI94" i="3"/>
  <c r="AI107" i="3"/>
  <c r="AI108" i="3"/>
  <c r="AI109" i="3"/>
  <c r="AI110" i="3"/>
  <c r="AI111" i="3"/>
  <c r="AI112" i="3"/>
  <c r="AI113" i="3"/>
  <c r="AI115" i="3"/>
  <c r="AI105" i="3"/>
  <c r="AI106" i="3"/>
  <c r="AI116" i="3"/>
  <c r="AI117" i="3"/>
  <c r="AI118" i="3"/>
  <c r="AI119" i="3"/>
  <c r="AI120" i="3"/>
  <c r="AI121" i="3"/>
  <c r="AI122" i="3"/>
  <c r="AI124" i="3"/>
  <c r="AI125" i="3"/>
  <c r="AI126" i="3"/>
  <c r="AI127" i="3"/>
  <c r="AI128" i="3"/>
  <c r="AI129" i="3"/>
  <c r="AI130" i="3"/>
  <c r="AI132" i="3"/>
  <c r="AI134" i="3"/>
  <c r="AI135" i="3"/>
  <c r="AI136" i="3"/>
  <c r="AI137" i="3"/>
  <c r="AI138" i="3"/>
  <c r="AI139" i="3"/>
  <c r="AI140" i="3"/>
  <c r="AI141" i="3"/>
  <c r="AI142" i="3"/>
  <c r="AI144" i="3"/>
  <c r="AI145" i="3"/>
  <c r="AI146" i="3"/>
  <c r="AI147" i="3"/>
  <c r="AI148" i="3"/>
  <c r="AI149" i="3"/>
  <c r="AI150" i="3"/>
  <c r="AI151" i="3"/>
  <c r="AI153" i="3"/>
  <c r="AI154" i="3"/>
  <c r="AI155" i="3"/>
  <c r="AI156" i="3"/>
  <c r="AI157" i="3"/>
  <c r="AI158" i="3"/>
  <c r="AI159" i="3"/>
  <c r="AI160" i="3"/>
  <c r="AI161" i="3"/>
  <c r="AI163" i="3"/>
  <c r="AI164" i="3"/>
  <c r="AI165" i="3"/>
  <c r="AI166" i="3"/>
  <c r="AI167" i="3"/>
  <c r="AI168" i="3"/>
  <c r="AI169" i="3"/>
  <c r="AI170" i="3"/>
  <c r="AI171" i="3"/>
  <c r="AI173" i="3"/>
  <c r="AI174" i="3"/>
  <c r="AI175" i="3"/>
  <c r="AI176" i="3"/>
  <c r="AI177" i="3"/>
  <c r="AI178" i="3"/>
  <c r="AI179" i="3"/>
  <c r="AI180" i="3"/>
  <c r="AI181" i="3"/>
  <c r="AI183" i="3"/>
  <c r="AI184" i="3"/>
  <c r="AI185" i="3"/>
  <c r="AI186" i="3"/>
  <c r="AI187" i="3"/>
  <c r="AI188" i="3"/>
  <c r="AI189" i="3"/>
  <c r="AI190" i="3"/>
  <c r="AI191" i="3"/>
  <c r="AI203" i="3"/>
  <c r="AI204" i="3"/>
  <c r="AI205" i="3"/>
  <c r="AI206" i="3"/>
  <c r="AI207" i="3"/>
  <c r="AI208" i="3"/>
  <c r="AI209" i="3"/>
  <c r="AI210" i="3"/>
  <c r="AI211" i="3"/>
  <c r="AI213" i="3"/>
  <c r="AI214" i="3"/>
  <c r="AI215" i="3"/>
  <c r="AI216" i="3"/>
  <c r="AI217" i="3"/>
  <c r="AI218" i="3"/>
  <c r="AI219" i="3"/>
  <c r="AI220" i="3"/>
  <c r="AI221" i="3"/>
  <c r="AI223" i="3"/>
  <c r="AI224" i="3"/>
  <c r="AI225" i="3"/>
  <c r="AI226" i="3"/>
  <c r="AI227" i="3"/>
  <c r="AI228" i="3"/>
  <c r="AI229" i="3"/>
  <c r="AI230" i="3"/>
  <c r="AI232" i="3"/>
  <c r="AI233" i="3"/>
  <c r="AI234" i="3"/>
  <c r="AI235" i="3"/>
  <c r="AI236" i="3"/>
  <c r="AI237" i="3"/>
  <c r="AI238" i="3"/>
  <c r="AI239" i="3"/>
  <c r="AI240" i="3"/>
  <c r="AI242" i="3"/>
  <c r="AI243" i="3"/>
  <c r="AI244" i="3"/>
  <c r="AI245" i="3"/>
  <c r="AI246" i="3"/>
  <c r="AI2" i="3"/>
  <c r="AD323" i="3" l="1"/>
</calcChain>
</file>

<file path=xl/sharedStrings.xml><?xml version="1.0" encoding="utf-8"?>
<sst xmlns="http://schemas.openxmlformats.org/spreadsheetml/2006/main" count="4838" uniqueCount="1256">
  <si>
    <t>Sheets</t>
  </si>
  <si>
    <t>Tab Name</t>
  </si>
  <si>
    <t>Tab Description</t>
  </si>
  <si>
    <t>Records</t>
  </si>
  <si>
    <t>Line item detail for TOD projects</t>
  </si>
  <si>
    <t>Header Crosswalk</t>
  </si>
  <si>
    <t>Comparison of the record table headers pre-2022 and the current header structure</t>
  </si>
  <si>
    <t>Summary Table Pivot</t>
  </si>
  <si>
    <t>Pivot Table linked to the Database</t>
  </si>
  <si>
    <t>Header Name</t>
  </si>
  <si>
    <t>Description</t>
  </si>
  <si>
    <t>Data Type &amp; List of values</t>
  </si>
  <si>
    <t>ID#</t>
  </si>
  <si>
    <t>Unique identifier for project</t>
  </si>
  <si>
    <t>Numeric</t>
  </si>
  <si>
    <t>Property Name</t>
  </si>
  <si>
    <t>Project Details</t>
  </si>
  <si>
    <t>Text</t>
  </si>
  <si>
    <t>Alt. Property Name</t>
  </si>
  <si>
    <t>Secondary project name, if applicable</t>
  </si>
  <si>
    <t>Master Development Name</t>
  </si>
  <si>
    <t>Property Address</t>
  </si>
  <si>
    <t>City</t>
  </si>
  <si>
    <t>State</t>
  </si>
  <si>
    <t>Latitude</t>
  </si>
  <si>
    <t>Geographic Location of Project</t>
  </si>
  <si>
    <t>Longitude</t>
  </si>
  <si>
    <t>RTD Corridor</t>
  </si>
  <si>
    <t>Relevant RTD transit corridor</t>
  </si>
  <si>
    <t>Nearest Station</t>
  </si>
  <si>
    <t>RTD points of reference</t>
  </si>
  <si>
    <t>Distance to Nearest Station (mi)</t>
  </si>
  <si>
    <t>Included in RTD TOD Illustrated Guide</t>
  </si>
  <si>
    <t>Analyzed in 2020 Residential Parking Study</t>
  </si>
  <si>
    <t>Use</t>
  </si>
  <si>
    <t>Commercial; Cultural; Hotel; Mixed Use; Residential; TBD</t>
  </si>
  <si>
    <t>Residential Income Type</t>
  </si>
  <si>
    <t>Affordable; Affordable, Senior; Market Rate; Mixed Income; TBD</t>
  </si>
  <si>
    <t>Tenure</t>
  </si>
  <si>
    <t>Housing Type</t>
  </si>
  <si>
    <t>A.H. Rental Units (#)</t>
  </si>
  <si>
    <t>A.H. Owned Units (#)</t>
  </si>
  <si>
    <t>Mkt Rental Units (#)</t>
  </si>
  <si>
    <t>Mkt Owned Units (#)</t>
  </si>
  <si>
    <t>Sr. Res. Units (#)</t>
  </si>
  <si>
    <t>Stu. Res. Units (#)</t>
  </si>
  <si>
    <t>Total Residential Units (#)</t>
  </si>
  <si>
    <t>Lot Size (SF)</t>
  </si>
  <si>
    <t>Acreage</t>
  </si>
  <si>
    <t>Units per Acre</t>
  </si>
  <si>
    <t>Commercial Type</t>
  </si>
  <si>
    <t>Office (SF)</t>
  </si>
  <si>
    <t>Retail (SF)</t>
  </si>
  <si>
    <t>Other Commercial (SF)</t>
  </si>
  <si>
    <t>Total Commercial (SF)</t>
  </si>
  <si>
    <t>Hotel Keys (#)</t>
  </si>
  <si>
    <t>Year Completed</t>
  </si>
  <si>
    <t>Original Year Built (if rennovated)</t>
  </si>
  <si>
    <t>Planned or Built</t>
  </si>
  <si>
    <t>2nd/Abilene</t>
  </si>
  <si>
    <t>Alameda</t>
  </si>
  <si>
    <t>Arapahoe at Village Center</t>
  </si>
  <si>
    <t>Arvada Ridge</t>
  </si>
  <si>
    <t>Auraria West</t>
  </si>
  <si>
    <t>Aurora Metro Center</t>
  </si>
  <si>
    <t>Belleview</t>
  </si>
  <si>
    <t>Boulder Junction</t>
  </si>
  <si>
    <t>Central Park</t>
  </si>
  <si>
    <t>Colfax</t>
  </si>
  <si>
    <t>Colfax at Auraria</t>
  </si>
  <si>
    <t>Colorado</t>
  </si>
  <si>
    <t>County Line</t>
  </si>
  <si>
    <t>Dayton</t>
  </si>
  <si>
    <t>Dry Creek</t>
  </si>
  <si>
    <t>Englewood</t>
  </si>
  <si>
    <t>Evans</t>
  </si>
  <si>
    <t>Federal Center</t>
  </si>
  <si>
    <t>Fitzsimons</t>
  </si>
  <si>
    <t>Garrison</t>
  </si>
  <si>
    <t>Iliff</t>
  </si>
  <si>
    <t>JeffCo Gov't Ctr</t>
  </si>
  <si>
    <t>Knox</t>
  </si>
  <si>
    <t>Lamar</t>
  </si>
  <si>
    <t>Lincoln</t>
  </si>
  <si>
    <t>Littleton Downtown</t>
  </si>
  <si>
    <t>Littleton Mineral</t>
  </si>
  <si>
    <t>Lone Tree Town Center</t>
  </si>
  <si>
    <t>National Western</t>
  </si>
  <si>
    <t>Nine Mile</t>
  </si>
  <si>
    <t>Oak</t>
  </si>
  <si>
    <t>Olde Town Arvada</t>
  </si>
  <si>
    <t>Orchard</t>
  </si>
  <si>
    <t>Perry</t>
  </si>
  <si>
    <t>RidgeGate Parkway</t>
  </si>
  <si>
    <t>Sheridan</t>
  </si>
  <si>
    <t>Sky Ridge</t>
  </si>
  <si>
    <t>Southmoor</t>
  </si>
  <si>
    <t>Union</t>
  </si>
  <si>
    <t>University</t>
  </si>
  <si>
    <t>Westminster</t>
  </si>
  <si>
    <t>Yale</t>
  </si>
  <si>
    <t>Pre 2022 Headers</t>
  </si>
  <si>
    <t>2022 and later</t>
  </si>
  <si>
    <t/>
  </si>
  <si>
    <t>Prop Address (w/ link to map)</t>
  </si>
  <si>
    <t>Owner</t>
  </si>
  <si>
    <t>Condo</t>
  </si>
  <si>
    <t xml:space="preserve">Rental </t>
  </si>
  <si>
    <t>Corridor</t>
  </si>
  <si>
    <t>Distance to Nearest Station</t>
  </si>
  <si>
    <t>Rental</t>
  </si>
  <si>
    <t>TOD? Based on distance &amp; year</t>
  </si>
  <si>
    <t>Removed</t>
  </si>
  <si>
    <t>Townhome</t>
  </si>
  <si>
    <t>Corridor Pres?</t>
  </si>
  <si>
    <t>TBD</t>
  </si>
  <si>
    <t>Priv Prop
Park
Study?</t>
  </si>
  <si>
    <t xml:space="preserve">P3 Study? </t>
  </si>
  <si>
    <t>Residential 
Income</t>
  </si>
  <si>
    <t>Residential 
Tenure</t>
  </si>
  <si>
    <t>A.H. Rental Units</t>
  </si>
  <si>
    <t>A.H. Owned Units</t>
  </si>
  <si>
    <t>Mkt Rental Units</t>
  </si>
  <si>
    <t>Mkt Owned Units</t>
  </si>
  <si>
    <t xml:space="preserve">Sr. Res. Units </t>
  </si>
  <si>
    <t>Stu. Res. Units</t>
  </si>
  <si>
    <t>Residential Units</t>
  </si>
  <si>
    <t>Lots 
Size
SF</t>
  </si>
  <si>
    <t>Acre</t>
  </si>
  <si>
    <t>Units 
per 
Acre</t>
  </si>
  <si>
    <t>Office S.F. (k)</t>
  </si>
  <si>
    <t>Retail S.F. (k)</t>
  </si>
  <si>
    <t>Other S.F. (k)</t>
  </si>
  <si>
    <t>Commercial S.F.</t>
  </si>
  <si>
    <t>Hotel Keys</t>
  </si>
  <si>
    <t>Year Opened/Built</t>
  </si>
  <si>
    <t>Existing, Planned, or Not TOD</t>
  </si>
  <si>
    <t>Station PID</t>
  </si>
  <si>
    <t>Parking Spaces</t>
  </si>
  <si>
    <t>Arches</t>
  </si>
  <si>
    <t>1011 North Navajo St</t>
  </si>
  <si>
    <t>Denver</t>
  </si>
  <si>
    <t>Central</t>
  </si>
  <si>
    <t>10th•Osage</t>
  </si>
  <si>
    <t>Residential</t>
  </si>
  <si>
    <t>Mixed Income</t>
  </si>
  <si>
    <t>Aerie </t>
  </si>
  <si>
    <t>1090 Osage St</t>
  </si>
  <si>
    <t>Tapiz</t>
  </si>
  <si>
    <t>1099 Osage St</t>
  </si>
  <si>
    <t>Affordable</t>
  </si>
  <si>
    <t>Mariposa</t>
  </si>
  <si>
    <t>1299 W 10th Ave</t>
  </si>
  <si>
    <t>Zephyr </t>
  </si>
  <si>
    <t>990 N Navajo St</t>
  </si>
  <si>
    <t>DHA HQ</t>
  </si>
  <si>
    <t>1025 Osage St</t>
  </si>
  <si>
    <t>Commercial</t>
  </si>
  <si>
    <t>N/A</t>
  </si>
  <si>
    <t>Office</t>
  </si>
  <si>
    <t>Alta Sobo Station</t>
  </si>
  <si>
    <t>221 S Cherokee St</t>
  </si>
  <si>
    <t>Market Rate</t>
  </si>
  <si>
    <t>Mason at Alameda Station</t>
  </si>
  <si>
    <t>IMT at Alameda Station</t>
  </si>
  <si>
    <t>275 S Cherokee St</t>
  </si>
  <si>
    <t>Denizen</t>
  </si>
  <si>
    <t>415 S Cherokee St</t>
  </si>
  <si>
    <t>Mixed Use</t>
  </si>
  <si>
    <t>Retail</t>
  </si>
  <si>
    <t>Rye SoBo</t>
  </si>
  <si>
    <t>290 W Alameda Ave</t>
  </si>
  <si>
    <t>CoLab Apartments</t>
  </si>
  <si>
    <t>1475 Osage St</t>
  </si>
  <si>
    <t>North Lincoln Mid Rise</t>
  </si>
  <si>
    <t>1425 Mariposa St</t>
  </si>
  <si>
    <t>Platt Park Townhomes</t>
  </si>
  <si>
    <t>110 E Mississippi Ave</t>
  </si>
  <si>
    <t>I-25•Broadway</t>
  </si>
  <si>
    <t>Townhomes</t>
  </si>
  <si>
    <t>1000 S Broadway</t>
  </si>
  <si>
    <t>Windsor Broadway</t>
  </si>
  <si>
    <t>1145 S Broadway</t>
  </si>
  <si>
    <t>Broadway Junction</t>
  </si>
  <si>
    <t>1165 S Broadway</t>
  </si>
  <si>
    <t>Gates District at Broadway Station</t>
  </si>
  <si>
    <t>S Broadway and E Mississippi Ave</t>
  </si>
  <si>
    <t>The Henry</t>
  </si>
  <si>
    <t>201 E Mississippi Ave</t>
  </si>
  <si>
    <t>SpringHill Suites Metro State</t>
  </si>
  <si>
    <t>1190 Auraria Pkwy</t>
  </si>
  <si>
    <t>Central Platte Valley</t>
  </si>
  <si>
    <t>Hotel</t>
  </si>
  <si>
    <t>Campus Village Apartments</t>
  </si>
  <si>
    <t>318 Walnut St</t>
  </si>
  <si>
    <t>River Mile</t>
  </si>
  <si>
    <t>Ball Arena•Elitch Gardens</t>
  </si>
  <si>
    <t>Triangle Building</t>
  </si>
  <si>
    <t>1550 Wewatta St</t>
  </si>
  <si>
    <t>Denver Union Station</t>
  </si>
  <si>
    <t>Mixed: Office, Retail</t>
  </si>
  <si>
    <t>Hotel Born &amp; 1881 Office</t>
  </si>
  <si>
    <t>1600 Wewatta St</t>
  </si>
  <si>
    <t>16 Chesnut</t>
  </si>
  <si>
    <t>1601 Chesnut Pl</t>
  </si>
  <si>
    <t>1601 Wewatta</t>
  </si>
  <si>
    <t>1601 Wewatta St</t>
  </si>
  <si>
    <t>One Union Station</t>
  </si>
  <si>
    <t>1615 Wynkoop St</t>
  </si>
  <si>
    <t>The Platform at Union Station</t>
  </si>
  <si>
    <t>1650 Wewatta St</t>
  </si>
  <si>
    <t>DUS Historic Building</t>
  </si>
  <si>
    <t>1701 Wynkoop St</t>
  </si>
  <si>
    <t>North Wing Building</t>
  </si>
  <si>
    <t>1705 17th Street</t>
  </si>
  <si>
    <t>The Grand Denver</t>
  </si>
  <si>
    <t>1709 Chesnut Pl</t>
  </si>
  <si>
    <t>The Coloradan</t>
  </si>
  <si>
    <t>1750 Wewatta St</t>
  </si>
  <si>
    <t>Union Denver</t>
  </si>
  <si>
    <t>1770 Chesnut Pl</t>
  </si>
  <si>
    <t>Alta City House</t>
  </si>
  <si>
    <t>1801 Chestnut Pl</t>
  </si>
  <si>
    <t>Union Tower West</t>
  </si>
  <si>
    <t>1801 Wewatta St</t>
  </si>
  <si>
    <t>Ashley Union Station</t>
  </si>
  <si>
    <t>1850 Chesnut St</t>
  </si>
  <si>
    <t>1900 16th Street</t>
  </si>
  <si>
    <t>1900 16th St</t>
  </si>
  <si>
    <t>Cadence Apartments</t>
  </si>
  <si>
    <t>1920 17th St</t>
  </si>
  <si>
    <t>The Pullman</t>
  </si>
  <si>
    <t>1949 Wewatta St</t>
  </si>
  <si>
    <t>Hilton Garden Inn</t>
  </si>
  <si>
    <t>1963 Chesnut Pl</t>
  </si>
  <si>
    <t>Alara Union Station</t>
  </si>
  <si>
    <t>1975 19th St</t>
  </si>
  <si>
    <t>DaVita HQ</t>
  </si>
  <si>
    <t>2000 16th St</t>
  </si>
  <si>
    <t>Factory Flats</t>
  </si>
  <si>
    <t>3198 Blake St</t>
  </si>
  <si>
    <t>A Line</t>
  </si>
  <si>
    <t>38th•Blake</t>
  </si>
  <si>
    <t>Link 35</t>
  </si>
  <si>
    <t>1220 35th St</t>
  </si>
  <si>
    <t>Great Divide Barrel Bar</t>
  </si>
  <si>
    <t>1812 35th St</t>
  </si>
  <si>
    <t>World Trade Center</t>
  </si>
  <si>
    <t>Fox St and 45th Ave</t>
  </si>
  <si>
    <t>B Line</t>
  </si>
  <si>
    <t>41st•Fox</t>
  </si>
  <si>
    <t>Camden RiNo</t>
  </si>
  <si>
    <t>3200 Walnut St</t>
  </si>
  <si>
    <t>Larimer Row</t>
  </si>
  <si>
    <t>3415 Larimer St</t>
  </si>
  <si>
    <t>Zeppelin Station</t>
  </si>
  <si>
    <t>3501 Wazee St</t>
  </si>
  <si>
    <t>Catalyst</t>
  </si>
  <si>
    <t>3515 Brighton Blvd</t>
  </si>
  <si>
    <t>The HUB South</t>
  </si>
  <si>
    <t>3611 Walnut St</t>
  </si>
  <si>
    <t>Rev360</t>
  </si>
  <si>
    <t>3600 Brighton Blvd</t>
  </si>
  <si>
    <t>Denver Rock Drill -Phase I</t>
  </si>
  <si>
    <t>40th St, Williams St, High St</t>
  </si>
  <si>
    <t>Ride at RiNo</t>
  </si>
  <si>
    <t>3600 Wynkoop St</t>
  </si>
  <si>
    <t>Dry Ice Factory</t>
  </si>
  <si>
    <t>3300 Walnut St</t>
  </si>
  <si>
    <t>Renaissance at North Colorado Station</t>
  </si>
  <si>
    <t>3975 Colorado Blvd</t>
  </si>
  <si>
    <t>40th•Colorado</t>
  </si>
  <si>
    <t>Park Hill 4000</t>
  </si>
  <si>
    <t>4000 N Albion St</t>
  </si>
  <si>
    <t>Park Hill Station Apartments</t>
  </si>
  <si>
    <t>4055 N Albion St</t>
  </si>
  <si>
    <t>Park Hill Town Center Condos</t>
  </si>
  <si>
    <t>4100 N Albion St</t>
  </si>
  <si>
    <t xml:space="preserve">Panasonic </t>
  </si>
  <si>
    <t>6144 N Panasonic Way</t>
  </si>
  <si>
    <t>61st•Peña</t>
  </si>
  <si>
    <t>Elevate at Pena Station</t>
  </si>
  <si>
    <t>17607 E 61st Ave</t>
  </si>
  <si>
    <t>Pena Station Hyatt</t>
  </si>
  <si>
    <t>North Panasonic Way and E 61st Ave</t>
  </si>
  <si>
    <t>FBI Headquarters</t>
  </si>
  <si>
    <t>8000 E 36th Ave</t>
  </si>
  <si>
    <t>Uinta St and E 35th Ave</t>
  </si>
  <si>
    <t>Two Nine North</t>
  </si>
  <si>
    <t>1955 30th St</t>
  </si>
  <si>
    <t>Boulder</t>
  </si>
  <si>
    <t>Flatiron Flyer</t>
  </si>
  <si>
    <t>Roadhouse</t>
  </si>
  <si>
    <t>2366 Junction Pl</t>
  </si>
  <si>
    <t>2440 Junction Pl</t>
  </si>
  <si>
    <t>Google</t>
  </si>
  <si>
    <t>2930 Pearl St</t>
  </si>
  <si>
    <t>3060 Pearl Condos</t>
  </si>
  <si>
    <t>3060 Pearl St</t>
  </si>
  <si>
    <t>Griffis 3100 Pearl</t>
  </si>
  <si>
    <t>3100 Pearl St</t>
  </si>
  <si>
    <t>Depot Square</t>
  </si>
  <si>
    <t>3195 Pearl Pkwy</t>
  </si>
  <si>
    <t>Nickel Flats</t>
  </si>
  <si>
    <t>2445 Junction Pl</t>
  </si>
  <si>
    <t>The Steelyards</t>
  </si>
  <si>
    <t>3020 Carbon Pl</t>
  </si>
  <si>
    <t>Hyatt Place Boulder/Pearl Street</t>
  </si>
  <si>
    <t>2280 Junction Pl</t>
  </si>
  <si>
    <t>Broomfield</t>
  </si>
  <si>
    <t>US 36•Broomfield</t>
  </si>
  <si>
    <t>Cortland Broomfield</t>
  </si>
  <si>
    <t>11585 Destination Dr</t>
  </si>
  <si>
    <t>11775 Wadsworth Blvd</t>
  </si>
  <si>
    <t>8000 Uptown</t>
  </si>
  <si>
    <t>8000 Uptown Ave</t>
  </si>
  <si>
    <t>AMLI Arista</t>
  </si>
  <si>
    <t>8200 Arista Pl</t>
  </si>
  <si>
    <t>Arista Uptown</t>
  </si>
  <si>
    <t>8500 Arista Pl</t>
  </si>
  <si>
    <t>aLoft Hotel at Arista</t>
  </si>
  <si>
    <t>8300 Arista Pl</t>
  </si>
  <si>
    <t>Sync36</t>
  </si>
  <si>
    <t>6963 W 109th Ave</t>
  </si>
  <si>
    <t>US 36•Church Ranch</t>
  </si>
  <si>
    <t>Alamo Draft House</t>
  </si>
  <si>
    <t>8905 Westminster Blvd</t>
  </si>
  <si>
    <t>US 36•Sheridan</t>
  </si>
  <si>
    <t>Ascent Westminster</t>
  </si>
  <si>
    <t>8860 Westminster Blvd</t>
  </si>
  <si>
    <t>Eaton Street Apartments</t>
  </si>
  <si>
    <t>8877 Eaton St</t>
  </si>
  <si>
    <t>Downtown Westminster</t>
  </si>
  <si>
    <t>Origin Hotel</t>
  </si>
  <si>
    <t>Aspire Westminster</t>
  </si>
  <si>
    <t>Sherman Apartments</t>
  </si>
  <si>
    <t>Arvada Station Apartments</t>
  </si>
  <si>
    <t>10068 W 52nd Pl</t>
  </si>
  <si>
    <t>Arvada</t>
  </si>
  <si>
    <t>G Line</t>
  </si>
  <si>
    <t>Gateway Arvada Ridge</t>
  </si>
  <si>
    <t>5458 Lee St</t>
  </si>
  <si>
    <t>5455 Olde Wadsworth Blvd</t>
  </si>
  <si>
    <t>Park Place</t>
  </si>
  <si>
    <t>5743 Teller St</t>
  </si>
  <si>
    <t>Solana</t>
  </si>
  <si>
    <t>6875 W 56th Ave</t>
  </si>
  <si>
    <t>Water Tower Flats</t>
  </si>
  <si>
    <t>7783 W 55th Ave</t>
  </si>
  <si>
    <t>Olde Town Residences (Phase I)</t>
  </si>
  <si>
    <t>Olde Town Retail (Phase II)</t>
  </si>
  <si>
    <t>Fox Park</t>
  </si>
  <si>
    <t>Zia</t>
  </si>
  <si>
    <t>Inca St and 41st Ave</t>
  </si>
  <si>
    <t>Alto Apartments</t>
  </si>
  <si>
    <t>Alto at Westminster</t>
  </si>
  <si>
    <t>3045 W 71st Ave</t>
  </si>
  <si>
    <t>Courtyard by Marriott</t>
  </si>
  <si>
    <t>255 N Blackhawk St</t>
  </si>
  <si>
    <t>Aurora</t>
  </si>
  <si>
    <t>R Line</t>
  </si>
  <si>
    <t>2nd•Abilene</t>
  </si>
  <si>
    <t>Griffis Fitzsimons South</t>
  </si>
  <si>
    <t>325 N Sable Blvd</t>
  </si>
  <si>
    <t>Parkside Collective</t>
  </si>
  <si>
    <t>Parkside at City Center</t>
  </si>
  <si>
    <t>14565 E Alameda Ave</t>
  </si>
  <si>
    <t>Forum Fitzsimons</t>
  </si>
  <si>
    <t>13650 E Colfax Ave</t>
  </si>
  <si>
    <t>Holiday Inn Express &amp; Suites</t>
  </si>
  <si>
    <t>14200 E Colfax Ave</t>
  </si>
  <si>
    <t>Comfort Suites</t>
  </si>
  <si>
    <t>14571 E Colfax Ave</t>
  </si>
  <si>
    <t>Legacy at Fitzsimons Village</t>
  </si>
  <si>
    <t>1363 N Victor St</t>
  </si>
  <si>
    <t>Fitzsimons 100</t>
  </si>
  <si>
    <t>13100 E Colfax Ave</t>
  </si>
  <si>
    <t>Hyatt Regency Aurora-Denver Conference Center</t>
  </si>
  <si>
    <t>13200 E 14th Pl</t>
  </si>
  <si>
    <t>SpringHill Suites Anschutz Medical Campus</t>
  </si>
  <si>
    <t>13400 E Colfax Ave</t>
  </si>
  <si>
    <t>The Savoy at Dayton Station Apartments</t>
  </si>
  <si>
    <t>3645 S Dallas St</t>
  </si>
  <si>
    <t>Town Center Terrace</t>
  </si>
  <si>
    <t>3766 S Dayton St</t>
  </si>
  <si>
    <t>Village at Hampden Town Center</t>
  </si>
  <si>
    <t>3601 S Dallas St</t>
  </si>
  <si>
    <t>21 Fitzsimons</t>
  </si>
  <si>
    <t>2100 N Ursula St</t>
  </si>
  <si>
    <t>Solana Fitzsimons</t>
  </si>
  <si>
    <t>11700 E 26th Ave</t>
  </si>
  <si>
    <t>Parq at Iliff Station</t>
  </si>
  <si>
    <t>2602 S Anaheim St</t>
  </si>
  <si>
    <t>Extended Stay America</t>
  </si>
  <si>
    <t>13941 E Harvard Ave</t>
  </si>
  <si>
    <t>2337 Blackhawk St</t>
  </si>
  <si>
    <t>The Point Crossing</t>
  </si>
  <si>
    <t>The Point at Nine Mile</t>
  </si>
  <si>
    <t>3165 S Quari Street</t>
  </si>
  <si>
    <t>Granite Place at Village Center</t>
  </si>
  <si>
    <t>6175 S Willow Dr</t>
  </si>
  <si>
    <t>Greenwood Village</t>
  </si>
  <si>
    <t>Southeast</t>
  </si>
  <si>
    <t>CoBank</t>
  </si>
  <si>
    <t>6340 S Fiddlers Green Cir</t>
  </si>
  <si>
    <t>Village Center Station II</t>
  </si>
  <si>
    <t>6360 S Fiddlers Green Cir</t>
  </si>
  <si>
    <t>Palazzo Verdi - Phase 1</t>
  </si>
  <si>
    <t>6363 S Fiddlers Green Cir</t>
  </si>
  <si>
    <t>Village Center Station I</t>
  </si>
  <si>
    <t>6380 S Fiddlers Green Cir</t>
  </si>
  <si>
    <t>Wingate by Wyndham - Greenwood Village</t>
  </si>
  <si>
    <t>8000 E Peakview Ave</t>
  </si>
  <si>
    <t>Monaco Row</t>
  </si>
  <si>
    <t>4665 S Monaco St</t>
  </si>
  <si>
    <t>One DTC West</t>
  </si>
  <si>
    <t>4949 S Niagara St</t>
  </si>
  <si>
    <t>Carillon Belleview Station</t>
  </si>
  <si>
    <t>4855 S Niagara St</t>
  </si>
  <si>
    <t>Camden Belleview Station</t>
  </si>
  <si>
    <t>6515 E Union Ave</t>
  </si>
  <si>
    <t>Cielo Apartments</t>
  </si>
  <si>
    <t>6715 E Union Ave</t>
  </si>
  <si>
    <t>Milehouse</t>
  </si>
  <si>
    <t>Bellview Block A</t>
  </si>
  <si>
    <t>6750 E Chenango Ave</t>
  </si>
  <si>
    <t>The Den</t>
  </si>
  <si>
    <t>Bellview Block B</t>
  </si>
  <si>
    <t>6950 E Chenango Ave</t>
  </si>
  <si>
    <t>One Belleview Station</t>
  </si>
  <si>
    <t>Bellview Block C</t>
  </si>
  <si>
    <t>7001 E Bellview Ave</t>
  </si>
  <si>
    <t>Pearl DTC</t>
  </si>
  <si>
    <t>7571 E Technology Way</t>
  </si>
  <si>
    <t>6900 Layton</t>
  </si>
  <si>
    <t>Block E Bellview</t>
  </si>
  <si>
    <t>6900 Layton Ave</t>
  </si>
  <si>
    <t>Deco</t>
  </si>
  <si>
    <t>Millennium Colorado Station</t>
  </si>
  <si>
    <t>2170 S Colorado Blvd</t>
  </si>
  <si>
    <t>Colorado Center Tower 3</t>
  </si>
  <si>
    <t>2000 S Colorado Blvd</t>
  </si>
  <si>
    <t>Elevation at County Line Station</t>
  </si>
  <si>
    <t>8331 S Valley Hwy Rd</t>
  </si>
  <si>
    <t>9151 East Panorama</t>
  </si>
  <si>
    <t>9151 East Panorama Cir</t>
  </si>
  <si>
    <t>The Rail at Inverness</t>
  </si>
  <si>
    <t>10001 E Dry Creek Rd</t>
  </si>
  <si>
    <t>AMLI at Inverness</t>
  </si>
  <si>
    <t>10200 E Dry Creek Rd</t>
  </si>
  <si>
    <t>Capstone at Vallagio</t>
  </si>
  <si>
    <t>158 Inverness Dr W</t>
  </si>
  <si>
    <t>169 Inverness</t>
  </si>
  <si>
    <t>169 Inverness Dr</t>
  </si>
  <si>
    <t>Centennial</t>
  </si>
  <si>
    <t>AMLI Dry Creek</t>
  </si>
  <si>
    <t>7471 S Clinton St</t>
  </si>
  <si>
    <t>The Glenn</t>
  </si>
  <si>
    <t>9300 E Mineral Ave</t>
  </si>
  <si>
    <t>Panorama Corporate Center</t>
  </si>
  <si>
    <t>9501 E Panorama Cir</t>
  </si>
  <si>
    <t>Vallagio North</t>
  </si>
  <si>
    <t>10111 Inverness Main St</t>
  </si>
  <si>
    <t>Vallagio at Inverness</t>
  </si>
  <si>
    <t>7800 Vallagio Ln</t>
  </si>
  <si>
    <t>Dry Creek Crossing</t>
  </si>
  <si>
    <t>9019 E Panorama Cir</t>
  </si>
  <si>
    <t>District Centennial</t>
  </si>
  <si>
    <t>Platt Park by Windsor</t>
  </si>
  <si>
    <t>99 E Arizona Ave</t>
  </si>
  <si>
    <t>Camden Lincoln Station</t>
  </si>
  <si>
    <t>10177 Station Way</t>
  </si>
  <si>
    <t>Lone Tree</t>
  </si>
  <si>
    <t>Lincoln Square Lofts</t>
  </si>
  <si>
    <t>10180 Park Meadows Dr</t>
  </si>
  <si>
    <t>Westview at Lincoln Station</t>
  </si>
  <si>
    <t>10185 Park Meadows Dr</t>
  </si>
  <si>
    <t>Arcos at Lincoln Station</t>
  </si>
  <si>
    <t>10346 Park Meadows Dr</t>
  </si>
  <si>
    <t>Aspect Lone Tree</t>
  </si>
  <si>
    <t>10400 Park Meadows Dr</t>
  </si>
  <si>
    <t>Lofts At Lincoln Station</t>
  </si>
  <si>
    <t>9375 Station St</t>
  </si>
  <si>
    <t>One Lincoln Station</t>
  </si>
  <si>
    <t>9380 Station St</t>
  </si>
  <si>
    <t>Waterford Lone Tree</t>
  </si>
  <si>
    <t>10047 Park Meadows Dr</t>
  </si>
  <si>
    <t>Denver Marriott South at Park Meadows</t>
  </si>
  <si>
    <t>10345 Park Meadows Dr</t>
  </si>
  <si>
    <t>Littleton</t>
  </si>
  <si>
    <t>City Center &amp; East Villages</t>
  </si>
  <si>
    <t>Lincoln Ave and Havana St</t>
  </si>
  <si>
    <t>Wash Park Station</t>
  </si>
  <si>
    <t>675 E Louisiana Ave</t>
  </si>
  <si>
    <t>Louisiana•Pearl</t>
  </si>
  <si>
    <t>Louisiana Station Lofts</t>
  </si>
  <si>
    <t>750 Buchtel Blvd</t>
  </si>
  <si>
    <t>The Landmark</t>
  </si>
  <si>
    <t>7600 Landmark Way</t>
  </si>
  <si>
    <t>The Georgetown</t>
  </si>
  <si>
    <t>5400 DTC Pkwy</t>
  </si>
  <si>
    <t>Parc at Greenwood Village</t>
  </si>
  <si>
    <t>5500 DTC Pkwy</t>
  </si>
  <si>
    <t>Regency at RidgeGate</t>
  </si>
  <si>
    <t>10248 Ridgegate Cir</t>
  </si>
  <si>
    <t>AMLI RidgeGate</t>
  </si>
  <si>
    <t>10020 Trainstation Cir</t>
  </si>
  <si>
    <t>Ovation</t>
  </si>
  <si>
    <t>9580 Ridgegate Pkwy</t>
  </si>
  <si>
    <t>Century Communities</t>
  </si>
  <si>
    <t>Charles Schwab Phase I</t>
  </si>
  <si>
    <t>9899 Schwab Way</t>
  </si>
  <si>
    <t>IMT at RidgeGate</t>
  </si>
  <si>
    <t>9980 Trainstation Cir</t>
  </si>
  <si>
    <t>Corporex Hotel - Hampton Inn</t>
  </si>
  <si>
    <t>10030 Trainstation Cir</t>
  </si>
  <si>
    <t>The Marq at Ridgegate</t>
  </si>
  <si>
    <t>10270 Commonwealth St</t>
  </si>
  <si>
    <t>The District by Windsor</t>
  </si>
  <si>
    <t>6300 E Hampden Ave</t>
  </si>
  <si>
    <t>University Station Apartments</t>
  </si>
  <si>
    <t>1881 Buchtel Blvd S</t>
  </si>
  <si>
    <t>Affordable, Senior</t>
  </si>
  <si>
    <t>Yale 25 Station</t>
  </si>
  <si>
    <t>5151 E Yale Ave</t>
  </si>
  <si>
    <t>Garden Court at Yale Station</t>
  </si>
  <si>
    <t>5155 E Yale Ave</t>
  </si>
  <si>
    <t>Yale Station Apartments</t>
  </si>
  <si>
    <t>5307 E Yale Ave</t>
  </si>
  <si>
    <t>Englewood Civic Center</t>
  </si>
  <si>
    <t>1000 Englewood Pkwy</t>
  </si>
  <si>
    <t>Southwest</t>
  </si>
  <si>
    <t>Liv Apartments</t>
  </si>
  <si>
    <t>201 Englewood Pkwy</t>
  </si>
  <si>
    <t>Broadway Lofts</t>
  </si>
  <si>
    <t>3401 S Broadway</t>
  </si>
  <si>
    <t>Artwalk City Center</t>
  </si>
  <si>
    <t>801 Englewood Pkwy</t>
  </si>
  <si>
    <t>Encore Evans Station</t>
  </si>
  <si>
    <t>1805 S Bannock St</t>
  </si>
  <si>
    <t>Evans Station Lofts</t>
  </si>
  <si>
    <t>2140 S Delaware St</t>
  </si>
  <si>
    <t>The Overland</t>
  </si>
  <si>
    <t>Cherokee Flats</t>
  </si>
  <si>
    <t>2065 S Cherokee St</t>
  </si>
  <si>
    <t>Vita Littleton</t>
  </si>
  <si>
    <t>2100 W Littleton Blvd</t>
  </si>
  <si>
    <t>Littleton Station</t>
  </si>
  <si>
    <t>1900 Littleton Blvd</t>
  </si>
  <si>
    <t>Nevada Place</t>
  </si>
  <si>
    <t>5510 S Nevada St</t>
  </si>
  <si>
    <t>Berkshire Aspen Grove</t>
  </si>
  <si>
    <t>7317 S Platte River Pkwy</t>
  </si>
  <si>
    <t>Oxford Station Apartments</t>
  </si>
  <si>
    <t>4101 S Navajo St</t>
  </si>
  <si>
    <t>Oxford•City of Sheridan</t>
  </si>
  <si>
    <t>SkyHouse</t>
  </si>
  <si>
    <t>1776 Broadway St</t>
  </si>
  <si>
    <t>L Line</t>
  </si>
  <si>
    <t>20th•Welton</t>
  </si>
  <si>
    <t>Portofino Tower</t>
  </si>
  <si>
    <t>1827 Grant St</t>
  </si>
  <si>
    <t>SOVA</t>
  </si>
  <si>
    <t>1901 Grant St</t>
  </si>
  <si>
    <t>Beldame Apartments</t>
  </si>
  <si>
    <t>1904 Logan St</t>
  </si>
  <si>
    <t>Tower on the Park</t>
  </si>
  <si>
    <t>1905 Logan St</t>
  </si>
  <si>
    <t>Radius Uptown</t>
  </si>
  <si>
    <t>1935 Logan St</t>
  </si>
  <si>
    <t>Grant Park</t>
  </si>
  <si>
    <t>1975 Grant St</t>
  </si>
  <si>
    <t>One Lincoln Park</t>
  </si>
  <si>
    <t>2001 Lincoln St</t>
  </si>
  <si>
    <t>Alexan 20th St Station</t>
  </si>
  <si>
    <t>2014 California St</t>
  </si>
  <si>
    <t>2020 Lawrence</t>
  </si>
  <si>
    <t>2020 Lawrence St</t>
  </si>
  <si>
    <t>Point 21</t>
  </si>
  <si>
    <t>2131 Lawrence St</t>
  </si>
  <si>
    <t>Renaissance Off Broadway Lofts</t>
  </si>
  <si>
    <t>2135 Stout St</t>
  </si>
  <si>
    <t>Radiant</t>
  </si>
  <si>
    <t>2150 Welton St</t>
  </si>
  <si>
    <t>Renaissance Stout Street Lofts / Stout Street Health Center</t>
  </si>
  <si>
    <t>2180 Stout St</t>
  </si>
  <si>
    <t>One City Block</t>
  </si>
  <si>
    <t>444 E 19th Ave</t>
  </si>
  <si>
    <t>Uptown Square</t>
  </si>
  <si>
    <t>530 E 20th Ave</t>
  </si>
  <si>
    <t>Mile High United Way</t>
  </si>
  <si>
    <t>711 Park Ave W</t>
  </si>
  <si>
    <t>25th•Welton</t>
  </si>
  <si>
    <t>AMLI Park Ave</t>
  </si>
  <si>
    <t>755 E 19th Ave</t>
  </si>
  <si>
    <t>Cornerstone Residences</t>
  </si>
  <si>
    <t>1001 Park Ave W</t>
  </si>
  <si>
    <t>Alexan Arapahoe Square</t>
  </si>
  <si>
    <t>550 Park Ave West</t>
  </si>
  <si>
    <t>Welton Park</t>
  </si>
  <si>
    <t>2300 Welton St</t>
  </si>
  <si>
    <t>Blair-Caldwell African American Research Library</t>
  </si>
  <si>
    <t>2401 Welton St</t>
  </si>
  <si>
    <t>Cultural</t>
  </si>
  <si>
    <t>The Wheatley</t>
  </si>
  <si>
    <t>2460 Welton St</t>
  </si>
  <si>
    <t>The Lydian</t>
  </si>
  <si>
    <t>2560 Welton St</t>
  </si>
  <si>
    <t>Benedict Park Place</t>
  </si>
  <si>
    <t>305 Park Avenue W</t>
  </si>
  <si>
    <t>600 Park Ave</t>
  </si>
  <si>
    <t>Park Ave West Apartments</t>
  </si>
  <si>
    <t>Champa Square Apartments</t>
  </si>
  <si>
    <t>827 Park Ave W</t>
  </si>
  <si>
    <t>The Brownstones at King Stroud Court</t>
  </si>
  <si>
    <t>2400 Washington St</t>
  </si>
  <si>
    <t>27th•Welton</t>
  </si>
  <si>
    <t>Welton Homes at the Point</t>
  </si>
  <si>
    <t>2600 Washington St</t>
  </si>
  <si>
    <t>Villages at Curtis Park</t>
  </si>
  <si>
    <t>2855 Arapahoe St</t>
  </si>
  <si>
    <t>The Rossonian</t>
  </si>
  <si>
    <t>Planned 2026</t>
  </si>
  <si>
    <t>2650 Welton Street</t>
  </si>
  <si>
    <t>Retail; Entertainment</t>
  </si>
  <si>
    <t>Posner Center</t>
  </si>
  <si>
    <t>1025 33rd St</t>
  </si>
  <si>
    <t>30th•Downing</t>
  </si>
  <si>
    <t>Lofts at Downing Street Station</t>
  </si>
  <si>
    <t>2900 Downing St</t>
  </si>
  <si>
    <t>29th &amp; Welton</t>
  </si>
  <si>
    <t>2901 Welton St</t>
  </si>
  <si>
    <t>Fourth Quarter Apartments</t>
  </si>
  <si>
    <t>3150 Downing St</t>
  </si>
  <si>
    <t>Downing Square Apartments</t>
  </si>
  <si>
    <t>3280 Downing St</t>
  </si>
  <si>
    <t>Decatur Place</t>
  </si>
  <si>
    <t>1155 Decatur St</t>
  </si>
  <si>
    <t>W Line</t>
  </si>
  <si>
    <t>Decatur•Federal</t>
  </si>
  <si>
    <t>Corky Gonzales Public Library</t>
  </si>
  <si>
    <t>1498 Irving St</t>
  </si>
  <si>
    <t>CDOT HQ</t>
  </si>
  <si>
    <t>2829 W Howard Pl</t>
  </si>
  <si>
    <t>Luxe at Mile High</t>
  </si>
  <si>
    <t>3200 W Colfax Ave</t>
  </si>
  <si>
    <t>Avondale Apartments</t>
  </si>
  <si>
    <t>3275 W 14th Ave</t>
  </si>
  <si>
    <t>Stadium District Master Plan</t>
  </si>
  <si>
    <t>Beacon85</t>
  </si>
  <si>
    <t>85 S Union Blvd</t>
  </si>
  <si>
    <t>Lakewood</t>
  </si>
  <si>
    <t>Indy Street Flats</t>
  </si>
  <si>
    <t>1440 Independence St</t>
  </si>
  <si>
    <t>Pearson Grove</t>
  </si>
  <si>
    <t>Hoyt St and W 14th Ave</t>
  </si>
  <si>
    <t>Golden Outlook Apartments</t>
  </si>
  <si>
    <t>544 Golden Ridge Rd</t>
  </si>
  <si>
    <t>Golden</t>
  </si>
  <si>
    <t>Arroyo Village</t>
  </si>
  <si>
    <t>3450 W 13th Ave</t>
  </si>
  <si>
    <t>Zephyr Line</t>
  </si>
  <si>
    <t>1391 Zephyr St</t>
  </si>
  <si>
    <t>Lakewood•Wadsworth</t>
  </si>
  <si>
    <t>40 West Residences</t>
  </si>
  <si>
    <t>5830 W Colfax Ave</t>
  </si>
  <si>
    <t>Lamar Station Crossing</t>
  </si>
  <si>
    <t>6150 W 13th Ave</t>
  </si>
  <si>
    <t>West Line Flats</t>
  </si>
  <si>
    <t>6500 W 13th Ave</t>
  </si>
  <si>
    <t>Flats at Two Creeks</t>
  </si>
  <si>
    <t>Gray St and W 14th Ave</t>
  </si>
  <si>
    <t>Oak Street Station</t>
  </si>
  <si>
    <t>1420 Oak St</t>
  </si>
  <si>
    <t>Avenida Senior Living Lakewood</t>
  </si>
  <si>
    <t>1655 Pierson St</t>
  </si>
  <si>
    <t>WestLink at Oak Station</t>
  </si>
  <si>
    <t>1665 Pierson St</t>
  </si>
  <si>
    <t>Oak Street Townhomes</t>
  </si>
  <si>
    <t>Oak St and W 12th Ln</t>
  </si>
  <si>
    <t>Regatta Sloan's Lake</t>
  </si>
  <si>
    <t>1550 Raleigh St</t>
  </si>
  <si>
    <t>Perry Row</t>
  </si>
  <si>
    <t>1595 Perry Street</t>
  </si>
  <si>
    <t>West Line Village</t>
  </si>
  <si>
    <t>10th Ave and Eaton St</t>
  </si>
  <si>
    <t>Sheridan Station Apartments</t>
  </si>
  <si>
    <t>5330 W 11th Ave</t>
  </si>
  <si>
    <t>Renaissance West End Flats</t>
  </si>
  <si>
    <t>1490 N Zenobia St</t>
  </si>
  <si>
    <t>Brandon Flats</t>
  </si>
  <si>
    <t>1555 Xavier St</t>
  </si>
  <si>
    <t>Flatiron Marketplace Redevelopment - Phase 1</t>
  </si>
  <si>
    <t>Flatiron Marketplace Dr and Flatiron Crossing Dr</t>
  </si>
  <si>
    <t>US 36•Flatirons</t>
  </si>
  <si>
    <t>1315 Sherdan Blvd</t>
  </si>
  <si>
    <t>Fairfield Inn</t>
  </si>
  <si>
    <t>140 S Union St</t>
  </si>
  <si>
    <t>Renaissance Downtown Lofts</t>
  </si>
  <si>
    <t>2075 North Broadway</t>
  </si>
  <si>
    <t>Fairfield Inn and Suites</t>
  </si>
  <si>
    <t>13851 E Harvard Ave</t>
  </si>
  <si>
    <t>Mulroy Apartments</t>
  </si>
  <si>
    <t>3550 W 13th Ave</t>
  </si>
  <si>
    <t>Villas at Sloan's Lake</t>
  </si>
  <si>
    <t>1551 Wolf St</t>
  </si>
  <si>
    <t>Drehmoor Apartments</t>
  </si>
  <si>
    <t>215 E 19th Ave</t>
  </si>
  <si>
    <t>Edit at River North</t>
  </si>
  <si>
    <t>3463 Walnut</t>
  </si>
  <si>
    <t>3463 Walnut St</t>
  </si>
  <si>
    <t>The Hooper</t>
  </si>
  <si>
    <t>2602 Welton St</t>
  </si>
  <si>
    <t>Atlantis Apartments - Phase I</t>
  </si>
  <si>
    <t>201 S Cherokee St</t>
  </si>
  <si>
    <t>South Platte Crossing - Phase I</t>
  </si>
  <si>
    <t>7190 Colorado Blvd</t>
  </si>
  <si>
    <t>Commerce City</t>
  </si>
  <si>
    <t>N Line</t>
  </si>
  <si>
    <t>Julian Heights</t>
  </si>
  <si>
    <t>1529 Julian St</t>
  </si>
  <si>
    <t>Observatory Heights</t>
  </si>
  <si>
    <t>4200 E Warren Ave</t>
  </si>
  <si>
    <t>California Park East Apartments</t>
  </si>
  <si>
    <t>2770 California St</t>
  </si>
  <si>
    <t>Wise Harris Arms</t>
  </si>
  <si>
    <t>605 26th St</t>
  </si>
  <si>
    <t>All Copy Products HQ</t>
  </si>
  <si>
    <t>1635 W 13th Ave</t>
  </si>
  <si>
    <t>Meow Wolf</t>
  </si>
  <si>
    <t>1338 1st St</t>
  </si>
  <si>
    <t>The Mission Ballroom</t>
  </si>
  <si>
    <t>4100 Wynkoop St</t>
  </si>
  <si>
    <t>T3 RiNo</t>
  </si>
  <si>
    <t>The Parallel</t>
  </si>
  <si>
    <t>Wheat Ridge</t>
  </si>
  <si>
    <t>Wheat Ridge•Ward</t>
  </si>
  <si>
    <t>Hance Station</t>
  </si>
  <si>
    <t>52nd Ave and Tabor St</t>
  </si>
  <si>
    <t>The Ridge at Ward Station</t>
  </si>
  <si>
    <t>Walnut Street Lofts</t>
  </si>
  <si>
    <t>3773 Walnut St</t>
  </si>
  <si>
    <t>FoundryLine</t>
  </si>
  <si>
    <t>3030 Welton Hostel</t>
  </si>
  <si>
    <t>3030 Welton</t>
  </si>
  <si>
    <t>The HUB North</t>
  </si>
  <si>
    <t>Blake St and Downing St</t>
  </si>
  <si>
    <t>4180 Wynkoop</t>
  </si>
  <si>
    <t>4180 Wynkoop St</t>
  </si>
  <si>
    <t>48th &amp; Race - Phase I</t>
  </si>
  <si>
    <t>3501 Blake</t>
  </si>
  <si>
    <t>3501 Blake St</t>
  </si>
  <si>
    <t>SpringHill Suites Denver Tech Center</t>
  </si>
  <si>
    <t>7900 Peakview Ave</t>
  </si>
  <si>
    <t>Novel RiNo</t>
  </si>
  <si>
    <t>Lamar Station Crossing - Phase II</t>
  </si>
  <si>
    <t>Brickhouse at Lamar Station</t>
  </si>
  <si>
    <t>6300 W 13th Ave</t>
  </si>
  <si>
    <t>Vue West</t>
  </si>
  <si>
    <t>DTC Union Apartments</t>
  </si>
  <si>
    <t>4811 S Niagara St</t>
  </si>
  <si>
    <t>Grandview Station</t>
  </si>
  <si>
    <t>7315 Grandview Ave</t>
  </si>
  <si>
    <t>Train Denver</t>
  </si>
  <si>
    <t>4000 Blake St</t>
  </si>
  <si>
    <t>The Cameron - Phase I</t>
  </si>
  <si>
    <t>4545 E. Warren Ave</t>
  </si>
  <si>
    <t>Best Western Vib</t>
  </si>
  <si>
    <t>3560 Brighton Blvd</t>
  </si>
  <si>
    <t>The Freemont Residences</t>
  </si>
  <si>
    <t>Fitsimons Phase II</t>
  </si>
  <si>
    <t>13021 E 21st Ave</t>
  </si>
  <si>
    <t>The Ridge at Thornton Station</t>
  </si>
  <si>
    <t>10101 Jackson Ct</t>
  </si>
  <si>
    <t>Thornton</t>
  </si>
  <si>
    <t>Thornton•104th</t>
  </si>
  <si>
    <t>The Current River North</t>
  </si>
  <si>
    <t>3615 Delgany St</t>
  </si>
  <si>
    <t>Stonebridge Office/Hotel</t>
  </si>
  <si>
    <t>4885 S. Quebec St.</t>
  </si>
  <si>
    <t>Peakview Place</t>
  </si>
  <si>
    <t>6363 Greenwood Plaza Blvd</t>
  </si>
  <si>
    <t>Crossing Pointe North</t>
  </si>
  <si>
    <t>4220 104th Ave</t>
  </si>
  <si>
    <t>Gates District at Broadway Station - Phase 1</t>
  </si>
  <si>
    <t>Santa Fe Yards at Broadway Station</t>
  </si>
  <si>
    <t>Sante Fe Dr and Ohio Ave</t>
  </si>
  <si>
    <t>Catbird Hotel</t>
  </si>
  <si>
    <t>3770 Walnut St</t>
  </si>
  <si>
    <t>Kenect</t>
  </si>
  <si>
    <t>Mixed</t>
  </si>
  <si>
    <t>X Denver 2</t>
  </si>
  <si>
    <t>X Denver 3</t>
  </si>
  <si>
    <t>1336-1340 Sheridan Blvd</t>
  </si>
  <si>
    <t>Benton Street Flats</t>
  </si>
  <si>
    <t>1300 Benton St</t>
  </si>
  <si>
    <t>Eastlake Station North</t>
  </si>
  <si>
    <t>126th Ave and Lafayette St</t>
  </si>
  <si>
    <t>Eastlake•124th Ave</t>
  </si>
  <si>
    <t>Reve Boulder</t>
  </si>
  <si>
    <t>3000 Pearl Pkwy`</t>
  </si>
  <si>
    <t>Sky Ridge Station Apartments</t>
  </si>
  <si>
    <t>Kiewit Office - Phase I</t>
  </si>
  <si>
    <t>Trainstation Cir and Sky Ridge Ave</t>
  </si>
  <si>
    <t>Kiewit Office - Phase II</t>
  </si>
  <si>
    <t>Trainstation Cir and Chatham Dr</t>
  </si>
  <si>
    <t>Caley Ponds Townhomes</t>
  </si>
  <si>
    <t>9000 E Caley Way</t>
  </si>
  <si>
    <t>Westminster TOD</t>
  </si>
  <si>
    <t>Westminster Station Dr and Hooker St</t>
  </si>
  <si>
    <t>48 Race - Phase II+</t>
  </si>
  <si>
    <t>19th and Chestnut Apartments</t>
  </si>
  <si>
    <t>The Collective</t>
  </si>
  <si>
    <t>3700 Marion St</t>
  </si>
  <si>
    <t>Paradigm</t>
  </si>
  <si>
    <t>3400 Walnut St</t>
  </si>
  <si>
    <t>Alta Mile High</t>
  </si>
  <si>
    <t>Kimpton Denver Tech Center</t>
  </si>
  <si>
    <t>Ava Rino</t>
  </si>
  <si>
    <t>1185 26th St</t>
  </si>
  <si>
    <t>Traverse Apartments Lakewood</t>
  </si>
  <si>
    <t>5495 W 10th Ave</t>
  </si>
  <si>
    <t>1010 Santa Fe Dr</t>
  </si>
  <si>
    <t>EMW Apartments</t>
  </si>
  <si>
    <t>RidgeGate Station Apartments</t>
  </si>
  <si>
    <t>Coventry Affordable Housing</t>
  </si>
  <si>
    <t>Thrive Townhomes</t>
  </si>
  <si>
    <t>Atlantis Apartments - Phase II</t>
  </si>
  <si>
    <t>420 W Cedar Ave</t>
  </si>
  <si>
    <t>Eastlake Station South - Phase I</t>
  </si>
  <si>
    <t>Huffy Business Park L2</t>
  </si>
  <si>
    <t>Eastlake Ave and Claude Ct</t>
  </si>
  <si>
    <t>1288 Wadsworth</t>
  </si>
  <si>
    <t>Kalaco Apartments</t>
  </si>
  <si>
    <t>37th/Downing Apartments</t>
  </si>
  <si>
    <r>
      <t>38th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>Blake</t>
    </r>
  </si>
  <si>
    <t>S'park West</t>
  </si>
  <si>
    <t>S'park</t>
  </si>
  <si>
    <t>S'park 24</t>
  </si>
  <si>
    <t>Bluff St and 32nd St</t>
  </si>
  <si>
    <t>S'park Ciclo</t>
  </si>
  <si>
    <t>3390 Valmont Rd</t>
  </si>
  <si>
    <t>S'park Timber</t>
  </si>
  <si>
    <t>3303 Bluff St</t>
  </si>
  <si>
    <t>S'park Market</t>
  </si>
  <si>
    <t>3400 Valmont Rd</t>
  </si>
  <si>
    <t>S'park Railyards</t>
  </si>
  <si>
    <t>S'park Meredith House</t>
  </si>
  <si>
    <t>Vectra Bank HQ</t>
  </si>
  <si>
    <t>Clear Creek Transit Village</t>
  </si>
  <si>
    <t>5901 Federal Blvd</t>
  </si>
  <si>
    <t>Adams County</t>
  </si>
  <si>
    <t>Clear Creek•Federal</t>
  </si>
  <si>
    <t>Charles Schwab Phase II</t>
  </si>
  <si>
    <t>Fitzsimons Village</t>
  </si>
  <si>
    <t>14th Pl and Uvalda St</t>
  </si>
  <si>
    <t>Renaissance Legacy Lofts</t>
  </si>
  <si>
    <t>2175 California St</t>
  </si>
  <si>
    <t>1230 S Pearl</t>
  </si>
  <si>
    <t>1230 S Pearl St</t>
  </si>
  <si>
    <t>Sol</t>
  </si>
  <si>
    <t>1087 N Bryant St</t>
  </si>
  <si>
    <t>Solid Ground Apartments</t>
  </si>
  <si>
    <t>7290 W 14th Ave</t>
  </si>
  <si>
    <t>Vance Street Flats</t>
  </si>
  <si>
    <t>District 475</t>
  </si>
  <si>
    <t>2071 S Galapago St</t>
  </si>
  <si>
    <t>Shanahan Pedersen Apartments</t>
  </si>
  <si>
    <t>1530 W 13th Ave</t>
  </si>
  <si>
    <t>Continental at 38th and Huron</t>
  </si>
  <si>
    <t>38th/Huron</t>
  </si>
  <si>
    <t>Fox Station</t>
  </si>
  <si>
    <t>40th/Fox</t>
  </si>
  <si>
    <t>725 W 39th Ave</t>
  </si>
  <si>
    <t>One River North</t>
  </si>
  <si>
    <t>Lone Tree Lincoln Apts</t>
  </si>
  <si>
    <t>Aurora Town Center Hotel</t>
  </si>
  <si>
    <t>Abeline St and Alameda Ave</t>
  </si>
  <si>
    <t>Crossing Pointe - Phase II</t>
  </si>
  <si>
    <t>104th Ave and Colorado Blvd</t>
  </si>
  <si>
    <t>Central Park Station Residences - Phase I</t>
  </si>
  <si>
    <t>Central Park Station Residences - Phase II</t>
  </si>
  <si>
    <t>Legacy at Aurora Metro Center</t>
  </si>
  <si>
    <t>Kairoi Development Apartments</t>
  </si>
  <si>
    <t xml:space="preserve">Centerpoint Dr and Center Ave </t>
  </si>
  <si>
    <t>Springs at Pena Station</t>
  </si>
  <si>
    <t>Central Park Urban Living Condos</t>
  </si>
  <si>
    <t>8475 E 36th Ave</t>
  </si>
  <si>
    <t>Village at CP Phase II</t>
  </si>
  <si>
    <t>8305 E 35th Ave</t>
  </si>
  <si>
    <t>3001 Spruce St</t>
  </si>
  <si>
    <t>Spruce St and Junction Pl</t>
  </si>
  <si>
    <t>30 + Pearl - Quadrant 4N</t>
  </si>
  <si>
    <t>3075 Pearl Pkwy</t>
  </si>
  <si>
    <t>Ozzie</t>
  </si>
  <si>
    <t>4190 W Colfax Ave</t>
  </si>
  <si>
    <t>Aspen Heights</t>
  </si>
  <si>
    <t>1225 Wadsworth Blvd</t>
  </si>
  <si>
    <t>64th Ave and Telluride Way</t>
  </si>
  <si>
    <t>2nd Pl and Abilene St</t>
  </si>
  <si>
    <t>The Cambria</t>
  </si>
  <si>
    <t>3601 Brighton Blvd</t>
  </si>
  <si>
    <t>Flora</t>
  </si>
  <si>
    <t>3500 Chestnut Pl</t>
  </si>
  <si>
    <t>Greenhaus</t>
  </si>
  <si>
    <t>DHA Sun Valley Redevelopment</t>
  </si>
  <si>
    <t>2799 W 13th Ave</t>
  </si>
  <si>
    <t>Thrive</t>
  </si>
  <si>
    <t>2660 W Holden Place</t>
  </si>
  <si>
    <t>Gateway North</t>
  </si>
  <si>
    <t>1005 Decatur St</t>
  </si>
  <si>
    <t>Gateway South</t>
  </si>
  <si>
    <t>1025 Decatur St</t>
  </si>
  <si>
    <t>Eastlake Station South - Phase II</t>
  </si>
  <si>
    <t>The Reserve at Lone Tree</t>
  </si>
  <si>
    <t>Southeast Corner of South Havana Street &amp; High Note Avenue</t>
  </si>
  <si>
    <t>Fox Iron Works</t>
  </si>
  <si>
    <t>Iota Fox Station</t>
  </si>
  <si>
    <t>Alloy Sunnyside</t>
  </si>
  <si>
    <t>TBD - Sunnyside Apts</t>
  </si>
  <si>
    <t>4155 N Jason St</t>
  </si>
  <si>
    <t>Wynkoop Tower</t>
  </si>
  <si>
    <t>Denver Rock Drill -Phase II</t>
  </si>
  <si>
    <t>Franklin, 39th, Williams</t>
  </si>
  <si>
    <t>The Cameron - Phase II</t>
  </si>
  <si>
    <t>Six on Sheridan</t>
  </si>
  <si>
    <t>1330 Sheridan Blvd</t>
  </si>
  <si>
    <t>Three three 54</t>
  </si>
  <si>
    <t>Sonder Hotel RiNo</t>
  </si>
  <si>
    <t>3354 Larimer St</t>
  </si>
  <si>
    <t>2506 W Colfax Ave</t>
  </si>
  <si>
    <t>Peña Station NEXT</t>
  </si>
  <si>
    <t>Master planned development</t>
  </si>
  <si>
    <t>Peña Station North</t>
  </si>
  <si>
    <t>Tempo Nine Mile</t>
  </si>
  <si>
    <t>Irving at Mile High Vista</t>
  </si>
  <si>
    <t>3270 W. Colfax Ave.</t>
  </si>
  <si>
    <t>2600 Larimer Apts</t>
  </si>
  <si>
    <t>2550 Larimer</t>
  </si>
  <si>
    <t>Grand Total</t>
  </si>
  <si>
    <t>Existing TOD</t>
  </si>
  <si>
    <t>Planned TOD</t>
  </si>
  <si>
    <t>Denver Rock Drill</t>
  </si>
  <si>
    <t>Atria Arista</t>
  </si>
  <si>
    <t>Retail, Office</t>
  </si>
  <si>
    <t>Novus Apartments at Sky Ridge</t>
  </si>
  <si>
    <t>9938 Trainstation Circle</t>
  </si>
  <si>
    <t>Quin</t>
  </si>
  <si>
    <t>1933 S Acoma St</t>
  </si>
  <si>
    <t>Hanover Evans Station</t>
  </si>
  <si>
    <t> 3350 Bluff Street</t>
  </si>
  <si>
    <t xml:space="preserve">Platform at S'park </t>
  </si>
  <si>
    <t>AMLI Broadway Park</t>
  </si>
  <si>
    <t>Alexan Evans Station</t>
  </si>
  <si>
    <t>2121 Broadway</t>
  </si>
  <si>
    <t>Aston on Pearl</t>
  </si>
  <si>
    <t>17770 E. 64th Ave</t>
  </si>
  <si>
    <t>30Pearl</t>
  </si>
  <si>
    <t>Magnolia Apartments</t>
  </si>
  <si>
    <t>Bluebell</t>
  </si>
  <si>
    <t>Mesa Apartments</t>
  </si>
  <si>
    <t>2360 30th Street</t>
  </si>
  <si>
    <t> 5129 Vivian St</t>
  </si>
  <si>
    <t>30 + Pearl - Quadrant 2, Building 2B</t>
  </si>
  <si>
    <t>30 + Pearl - Quadrant 2, Building 2A</t>
  </si>
  <si>
    <t>30 + Pearl - Quadrant 4S, Building 4B</t>
  </si>
  <si>
    <t>30 + Pearl - Quadrant 1A</t>
  </si>
  <si>
    <t>30 + Pearl - Quadrant 1B</t>
  </si>
  <si>
    <t>30 + Pearl - Quadrant 1C</t>
  </si>
  <si>
    <t>30 + Pearl - Quadrant 3A</t>
  </si>
  <si>
    <t>30 + Pearl - Quadrant 3B</t>
  </si>
  <si>
    <t>30 + Pearl - Quadrant 3C</t>
  </si>
  <si>
    <t>30 + Pearl - Quadrant 3D</t>
  </si>
  <si>
    <t>Limelight Denver</t>
  </si>
  <si>
    <t>6430 S. Fiddlers Green Circle</t>
  </si>
  <si>
    <t>Unnamed Office Tower</t>
  </si>
  <si>
    <t>Number of affordable housing rental units</t>
  </si>
  <si>
    <t>Number of affordable housing owned units</t>
  </si>
  <si>
    <t>Number of market-rate rental units</t>
  </si>
  <si>
    <t>Number of market-rate owned units</t>
  </si>
  <si>
    <t>Number of senior residential units</t>
  </si>
  <si>
    <t>Number of student residential units</t>
  </si>
  <si>
    <t>Sum of all units for the development</t>
  </si>
  <si>
    <t>Total lot size in square feet</t>
  </si>
  <si>
    <t>Total acreage</t>
  </si>
  <si>
    <t>Total units divided by acreage</t>
  </si>
  <si>
    <t>Amount of office space in square feet</t>
  </si>
  <si>
    <t>Amount of retail space in square feet</t>
  </si>
  <si>
    <t>Amount of other commericial space in square feet. This could included entertainment uses</t>
  </si>
  <si>
    <t>Sum of all commercial square footage</t>
  </si>
  <si>
    <t>Number of hotel room keys</t>
  </si>
  <si>
    <t>Year that the project was completed</t>
  </si>
  <si>
    <t>Planned TOD; Existing TOD</t>
  </si>
  <si>
    <t>Office; Retail; Other</t>
  </si>
  <si>
    <t>In-line categorization of the type of commercial uses for each project.</t>
  </si>
  <si>
    <t>Number of parking spaces for the project. This is a new field with data added as new projects are included in the database; therefore, this information is not provided for many pre-2022 projects in this database.</t>
  </si>
  <si>
    <t>Mixed Tenure</t>
  </si>
  <si>
    <t>Denotes low-density housing types as part of the project</t>
  </si>
  <si>
    <t>Townhome; Blank</t>
  </si>
  <si>
    <t>In-line categorization of the housing tenure of the units</t>
  </si>
  <si>
    <t>Mixed Tenure; Rental; Condo; TBD; N/A;</t>
  </si>
  <si>
    <t>Based on the "Year Completed" field, assigns if the project is either planned or existing.</t>
  </si>
  <si>
    <t>Project Location</t>
  </si>
  <si>
    <t>High-level classification of project</t>
  </si>
  <si>
    <t>If the project has a residential component, this field denotes if the units are priced at market-rate or affordable levels.</t>
  </si>
  <si>
    <t>If project is part of a larger master planned community or redevelopment effort, this field notes the name of the overarching project or plan.</t>
  </si>
  <si>
    <t>Sum of Hotel Keys (#)</t>
  </si>
  <si>
    <t>40th and Walnut</t>
  </si>
  <si>
    <t>1335 40TH STREET</t>
  </si>
  <si>
    <t>PRÓXIMO AT PEÑA STATION</t>
  </si>
  <si>
    <t>1205 Benton St</t>
  </si>
  <si>
    <t>Axis West Flats</t>
  </si>
  <si>
    <t>7222 E Layton Ave</t>
  </si>
  <si>
    <t>Belleview Station TOD Master Plan</t>
  </si>
  <si>
    <t>4882 S Newport St</t>
  </si>
  <si>
    <t>6233 N Panasonic Way</t>
  </si>
  <si>
    <t>901 Navajo St</t>
  </si>
  <si>
    <t>Ingalls Street Townhomes</t>
  </si>
  <si>
    <t>1405 Ingalls St</t>
  </si>
  <si>
    <t>15 Sable Apartments</t>
  </si>
  <si>
    <t>15 S Sable Blvd</t>
  </si>
  <si>
    <t>BrewDog</t>
  </si>
  <si>
    <t>3950 Wynkoop St</t>
  </si>
  <si>
    <t>Mica Rino</t>
  </si>
  <si>
    <t>4290 Brighton Blvd</t>
  </si>
  <si>
    <t>The Hudson</t>
  </si>
  <si>
    <t>3650 Delgany St</t>
  </si>
  <si>
    <t>5055 W. 10th Ave</t>
  </si>
  <si>
    <t>Henninger Legacy Homes</t>
  </si>
  <si>
    <t>333 W. Bayaud Ave</t>
  </si>
  <si>
    <t>Empower Field at Mile High</t>
  </si>
  <si>
    <t>1328 NORTH YATES STREET</t>
  </si>
  <si>
    <t>Yates Quadplex</t>
  </si>
  <si>
    <t>Planned 2025</t>
  </si>
  <si>
    <t>Holiday Shopping Center Redevelopment</t>
  </si>
  <si>
    <t>955 Sheridan Blvd</t>
  </si>
  <si>
    <t>Rent</t>
  </si>
  <si>
    <t>3510 N Brighton Blvd</t>
  </si>
  <si>
    <t>7700 S Chester St</t>
  </si>
  <si>
    <t>Forge</t>
  </si>
  <si>
    <t>3800 Brighton Blvd</t>
  </si>
  <si>
    <t>3800 Brighton</t>
  </si>
  <si>
    <t>5854 Vance Street</t>
  </si>
  <si>
    <t>3680 N Brighton</t>
  </si>
  <si>
    <t>Brighton Blvd Hotel</t>
  </si>
  <si>
    <t>The Cortland</t>
  </si>
  <si>
    <t>Fairfield at Arista</t>
  </si>
  <si>
    <t>Arista Broomfield</t>
  </si>
  <si>
    <t>Destinations at Arista</t>
  </si>
  <si>
    <t>Flats on the A</t>
  </si>
  <si>
    <t>3910 Salida Street</t>
  </si>
  <si>
    <t>40th•Airport Blvd</t>
  </si>
  <si>
    <t>Other</t>
  </si>
  <si>
    <t>Children's Hospital Therapy Care Center</t>
  </si>
  <si>
    <t>8401 Arista Pl</t>
  </si>
  <si>
    <t>8705 Parkland St</t>
  </si>
  <si>
    <t>Steadfast at Arista</t>
  </si>
  <si>
    <t>KB Homes</t>
  </si>
  <si>
    <t>Duplex</t>
  </si>
  <si>
    <t>Uptown Ave and Parkland St (SW)</t>
  </si>
  <si>
    <t>Uptown Ave and Parkland St (SE)</t>
  </si>
  <si>
    <t>Parcel V - Phase 1</t>
  </si>
  <si>
    <t>Uptown Ave and Parkland St (NE)</t>
  </si>
  <si>
    <t>Uptown Ave and Central Ct</t>
  </si>
  <si>
    <t>Arista Place Lot 4</t>
  </si>
  <si>
    <t>Arista Place Lot 5</t>
  </si>
  <si>
    <t>Arista Place and Colony Row</t>
  </si>
  <si>
    <t>Arista Place and Central Ct</t>
  </si>
  <si>
    <t>Office, Retail</t>
  </si>
  <si>
    <t>Live Work Lofts</t>
  </si>
  <si>
    <t>Transit Way and Colony Row</t>
  </si>
  <si>
    <t>Crosswinds at Arista</t>
  </si>
  <si>
    <t>8710 Uptown Ave</t>
  </si>
  <si>
    <t>Arista Class A Office</t>
  </si>
  <si>
    <t>8520 Uptown Ave</t>
  </si>
  <si>
    <t>Civic Duty Beer Garden</t>
  </si>
  <si>
    <t>8000 Arista Pl</t>
  </si>
  <si>
    <t>Wadsworth Junction Apartments</t>
  </si>
  <si>
    <t>11495 Wadsworth Boulevard</t>
  </si>
  <si>
    <t>Polaris</t>
  </si>
  <si>
    <t>11516 Wadsworth Blvd</t>
  </si>
  <si>
    <t>Polaris Income Aligned</t>
  </si>
  <si>
    <t>Wadsworth Blvd and W 116th Ave</t>
  </si>
  <si>
    <t>Wadsworth Station Apartments - Phase I</t>
  </si>
  <si>
    <t>Wadsworth Station Lot 1</t>
  </si>
  <si>
    <t>Sum of Total Residential Units (#)</t>
  </si>
  <si>
    <t>Sum of Total Commercial (SF)</t>
  </si>
  <si>
    <t>The Russell</t>
  </si>
  <si>
    <t>35th and Brighton Apartments</t>
  </si>
  <si>
    <t>3625 W 10th Ave</t>
  </si>
  <si>
    <t>Missing Middle Apartments</t>
  </si>
  <si>
    <t>Albion and Iliff Affordable Apartments</t>
  </si>
  <si>
    <t>NE corner of Albion and Iliff</t>
  </si>
  <si>
    <t>(All)</t>
  </si>
  <si>
    <t>1010 W Colfax Ave</t>
  </si>
  <si>
    <t>Hanover Alameda Station</t>
  </si>
  <si>
    <t>301 S Cherokee</t>
  </si>
  <si>
    <t>3500 BLAKE STREET</t>
  </si>
  <si>
    <t>1350 40th St</t>
  </si>
  <si>
    <t>2059 19th St</t>
  </si>
  <si>
    <t>Mercer Union Station</t>
  </si>
  <si>
    <t>Chestnut Place</t>
  </si>
  <si>
    <t>1901 Chestnut Pl</t>
  </si>
  <si>
    <t>Opens in a new tab</t>
  </si>
  <si>
    <t>Elevon</t>
  </si>
  <si>
    <t>Joli</t>
  </si>
  <si>
    <t>FLO</t>
  </si>
  <si>
    <t>1450 Morrison Road</t>
  </si>
  <si>
    <t>Revival on Platte</t>
  </si>
  <si>
    <t>357 S. Bannock Street</t>
  </si>
  <si>
    <t>2130 Arapahoe Street</t>
  </si>
  <si>
    <t>1901 Ridge Rd</t>
  </si>
  <si>
    <t>10810 Rail Wy</t>
  </si>
  <si>
    <t>3304 Meredith St</t>
  </si>
  <si>
    <t>3750 Blake Street</t>
  </si>
  <si>
    <t>2639 W Holden Pl</t>
  </si>
  <si>
    <t>Modular</t>
  </si>
  <si>
    <t>Phantom Residences</t>
  </si>
  <si>
    <t>NW corner S. Cherokee St &amp; W. Warren Ave</t>
  </si>
  <si>
    <t>AC Hotel Rino</t>
  </si>
  <si>
    <t>Commerce City•72nd Ave</t>
  </si>
  <si>
    <t>12150 E Dartmouth Ave</t>
  </si>
  <si>
    <t>The Dorsey</t>
  </si>
  <si>
    <t>Ironworks on Fox</t>
  </si>
  <si>
    <t>651 W 42nd Ave</t>
  </si>
  <si>
    <t>2291 31st St</t>
  </si>
  <si>
    <t>2255 31ST ST</t>
  </si>
  <si>
    <t>2273 31st Street</t>
  </si>
  <si>
    <t>4150 N. Jason St.</t>
  </si>
  <si>
    <t>500 W 41st Ave</t>
  </si>
  <si>
    <t>3700 Uinta ST</t>
  </si>
  <si>
    <t>The Lincoln</t>
  </si>
  <si>
    <t>650 West Colfax Avenue</t>
  </si>
  <si>
    <t>The Finch</t>
  </si>
  <si>
    <t>Residence Inn by Marriott - Arvada Denver West</t>
  </si>
  <si>
    <t>3720 N Downing St</t>
  </si>
  <si>
    <t>ELATI COURT AND W. 45TH AVE</t>
  </si>
  <si>
    <t>Fox Park Residences</t>
  </si>
  <si>
    <t>3901 Wynkoop St</t>
  </si>
  <si>
    <t>Crossing Pointe South</t>
  </si>
  <si>
    <t>Crossing Pointe</t>
  </si>
  <si>
    <t>48 Race</t>
  </si>
  <si>
    <t>2121 E 48th Ave</t>
  </si>
  <si>
    <t>Viña Apartments</t>
  </si>
  <si>
    <t>2150 E. 49th Ave</t>
  </si>
  <si>
    <t>South Platte Crossing Apartments - Phase II</t>
  </si>
  <si>
    <t>Fresh Townhomes off Bellaire</t>
  </si>
  <si>
    <t>2133 S Bellaire</t>
  </si>
  <si>
    <t>Wye Flats</t>
  </si>
  <si>
    <t>3100 Spruce St</t>
  </si>
  <si>
    <t>1040 Santa Fe</t>
  </si>
  <si>
    <t>Holland Santa Fe Apartments Phase II</t>
  </si>
  <si>
    <t>Nita</t>
  </si>
  <si>
    <t>901 Navajo St - Affordable Housing for Native American and Alaskan Native</t>
  </si>
  <si>
    <t>AMI Levels</t>
  </si>
  <si>
    <t>Broadway Station - Blocks E&amp;F</t>
  </si>
  <si>
    <t>1059 S Broadway</t>
  </si>
  <si>
    <t>2126 Lawrence St</t>
  </si>
  <si>
    <t>1080 Townhomes</t>
  </si>
  <si>
    <t>1080 Sheridan Blvd</t>
  </si>
  <si>
    <t>1806 E 40th Ave</t>
  </si>
  <si>
    <t>Williams/High St Apts</t>
  </si>
  <si>
    <t>The Hattie</t>
  </si>
  <si>
    <t>3022 Welton St</t>
  </si>
  <si>
    <t>New Charity House</t>
  </si>
  <si>
    <t>Ball Arena Redevelopment</t>
  </si>
  <si>
    <t>1000 Chopper Cir</t>
  </si>
  <si>
    <t>6985 E Chenango Ave</t>
  </si>
  <si>
    <t>Kimpton Claret Hotel</t>
  </si>
  <si>
    <t>One7 at Belleview Station</t>
  </si>
  <si>
    <t>Westray</t>
  </si>
  <si>
    <t>MAA Panorama - East</t>
  </si>
  <si>
    <t>MAA Panorama - West</t>
  </si>
  <si>
    <t>Planned 2027</t>
  </si>
  <si>
    <t>Hensley at the District</t>
  </si>
  <si>
    <t>9251 E Mineral Ave</t>
  </si>
  <si>
    <t>Keene at the District</t>
  </si>
  <si>
    <t>7895 S Dayton St</t>
  </si>
  <si>
    <t>10275 Park Meadows Dr</t>
  </si>
  <si>
    <t>Talus Apartments</t>
  </si>
  <si>
    <t>Arva at RidgeGate Station</t>
  </si>
  <si>
    <t>10900 High Note Ave</t>
  </si>
  <si>
    <t>West Holden Place Modular Apartments</t>
  </si>
  <si>
    <t>Sheridan Station Lofts</t>
  </si>
  <si>
    <t>Sheridan Townhomes</t>
  </si>
  <si>
    <t>WellPower Supportive Housing</t>
  </si>
  <si>
    <t>Railside at Wadsworth Station</t>
  </si>
  <si>
    <t>Westminster Row</t>
  </si>
  <si>
    <t>8980 Westminster Blvd</t>
  </si>
  <si>
    <t>Cortland at Abilene Station?</t>
  </si>
  <si>
    <t>Legacy Metro 525</t>
  </si>
  <si>
    <t>Kairoi Metro Center</t>
  </si>
  <si>
    <t>15025 E Center Ave</t>
  </si>
  <si>
    <t>Summit View Senior Apartments, Atria at Metro Center Station</t>
  </si>
  <si>
    <t>The Addie at Metro Center</t>
  </si>
  <si>
    <t>Avail Modern Living Apartments</t>
  </si>
  <si>
    <t>Iliff Peak; Spur at Iliff Station</t>
  </si>
  <si>
    <t>Marq Iliff Station</t>
  </si>
  <si>
    <t>7295 W 56th Ave</t>
  </si>
  <si>
    <t>7360 W 56th Ave</t>
  </si>
  <si>
    <t>Shops at Olde Town</t>
  </si>
  <si>
    <t>7220 W 56th Ave</t>
  </si>
  <si>
    <t>805 W 38th Ave</t>
  </si>
  <si>
    <t xml:space="preserve">4040 Fox St </t>
  </si>
  <si>
    <t>4040 Fox St</t>
  </si>
  <si>
    <t>Denver Post Building Redevelopment</t>
  </si>
  <si>
    <t>Fox Park Lot 1 Block 4</t>
  </si>
  <si>
    <t>The Riv</t>
  </si>
  <si>
    <t>Vert Lofts; Wynkoop Street</t>
  </si>
  <si>
    <t>The Penrose</t>
  </si>
  <si>
    <t>1740 36th St</t>
  </si>
  <si>
    <t>3930 Blake St</t>
  </si>
  <si>
    <t>North Wynkoop ?</t>
  </si>
  <si>
    <t>4150 Brighton Blvd &amp; 4114 Bighton Blvd</t>
  </si>
  <si>
    <t>41st/Brighton Hotel, Wynkoop Hotel</t>
  </si>
  <si>
    <t>4114 Brighton</t>
  </si>
  <si>
    <t>3777 Wynkoop St</t>
  </si>
  <si>
    <t>Central Park Apartments III</t>
  </si>
  <si>
    <t>3650 Uinta St </t>
  </si>
  <si>
    <t>Village at Central Park</t>
  </si>
  <si>
    <t>A Line Townhomes</t>
  </si>
  <si>
    <t>Village at CP Phase I</t>
  </si>
  <si>
    <t>Shops at A Line Square</t>
  </si>
  <si>
    <t>3585 Central Park Blvd</t>
  </si>
  <si>
    <t>Hangar 61</t>
  </si>
  <si>
    <t>18025 61st Ave</t>
  </si>
  <si>
    <t>KCM Pena Station Phase II</t>
  </si>
  <si>
    <t>Olivean Apartments</t>
  </si>
  <si>
    <t>8251 Transit Way</t>
  </si>
  <si>
    <t>Arista Flats</t>
  </si>
  <si>
    <t>Harvest Station Apartments</t>
  </si>
  <si>
    <t>Venue at Arista Townhomes</t>
  </si>
  <si>
    <t>3215 Bluff Street</t>
  </si>
  <si>
    <t>3401 Bluff St</t>
  </si>
  <si>
    <t>2530 Junction Pl</t>
  </si>
  <si>
    <t>Boulder Commons Commercial</t>
  </si>
  <si>
    <t>Boulder Commons Living - Bluff Apartments</t>
  </si>
  <si>
    <t>Boulder Commons Living - Pearl Apartments A</t>
  </si>
  <si>
    <t>Boulder Commons Living - Pearl Apartments B</t>
  </si>
  <si>
    <t>Boulder Commons Living - Pearl Apartments C</t>
  </si>
  <si>
    <t>The Avant</t>
  </si>
  <si>
    <t>6333 Greenwood Plaza Blvd</t>
  </si>
  <si>
    <t>Oxford Vista</t>
  </si>
  <si>
    <t>4201 S. Navajo</t>
  </si>
  <si>
    <t>The Arden</t>
  </si>
  <si>
    <t>3595 S Jason St</t>
  </si>
  <si>
    <t>11th Street and Auraria Parkway</t>
  </si>
  <si>
    <t>60-120%</t>
  </si>
  <si>
    <t>Auraria Ballfield Towers</t>
  </si>
  <si>
    <t>Retail; Daycare</t>
  </si>
  <si>
    <t>The range for Area Median Income limits set for units of affordable housing projects</t>
  </si>
  <si>
    <t>General</t>
  </si>
  <si>
    <t>Year</t>
  </si>
  <si>
    <t>Data Dictionary - Records Table</t>
  </si>
  <si>
    <t>Year that the original structure was completed, if the project was a renovation of an existing structure.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</si>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</sst>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444444"/>
      <name val="Calibri"/>
      <family val="2"/>
    </font>
    <font>
      <b/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E0E2D"/>
        <bgColor indexed="64"/>
      </patternFill>
    </fill>
    <fill>
      <patternFill patternType="solid">
        <fgColor rgb="FFDF6613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2"/>
    <xf numFmtId="0" fontId="0" fillId="0" borderId="0" xfId="0" applyAlignment="1">
      <alignment horizontal="right"/>
    </xf>
    <xf numFmtId="0" fontId="4" fillId="0" borderId="0" xfId="2" applyFill="1" applyAlignment="1">
      <alignment horizontal="left"/>
    </xf>
    <xf numFmtId="0" fontId="0" fillId="0" borderId="0" xfId="0" applyAlignment="1">
      <alignment horizontal="left"/>
    </xf>
    <xf numFmtId="0" fontId="4" fillId="0" borderId="0" xfId="2" applyFill="1"/>
    <xf numFmtId="0" fontId="4" fillId="0" borderId="0" xfId="2" applyAlignment="1">
      <alignment horizontal="left" vertical="center" wrapText="1"/>
    </xf>
    <xf numFmtId="0" fontId="4" fillId="0" borderId="0" xfId="2" applyFill="1" applyAlignment="1">
      <alignment horizontal="left" wrapText="1"/>
    </xf>
    <xf numFmtId="0" fontId="1" fillId="0" borderId="0" xfId="2" applyFont="1" applyFill="1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0" xfId="0" quotePrefix="1" applyFont="1"/>
    <xf numFmtId="164" fontId="0" fillId="0" borderId="0" xfId="1" applyNumberFormat="1" applyFont="1" applyAlignment="1">
      <alignment horizontal="right"/>
    </xf>
    <xf numFmtId="0" fontId="0" fillId="0" borderId="0" xfId="1" applyNumberFormat="1" applyFont="1" applyAlignment="1">
      <alignment horizontal="right"/>
    </xf>
    <xf numFmtId="0" fontId="0" fillId="0" borderId="0" xfId="1" applyNumberFormat="1" applyFont="1" applyFill="1" applyAlignment="1">
      <alignment horizontal="right"/>
    </xf>
    <xf numFmtId="0" fontId="1" fillId="0" borderId="0" xfId="1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1" applyNumberFormat="1" applyFont="1" applyAlignment="1">
      <alignment horizontal="right"/>
    </xf>
    <xf numFmtId="164" fontId="3" fillId="0" borderId="0" xfId="1" quotePrefix="1" applyNumberFormat="1" applyFont="1" applyFill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0" borderId="0" xfId="1" applyNumberFormat="1" applyFont="1" applyFill="1" applyAlignment="1">
      <alignment horizontal="right"/>
    </xf>
    <xf numFmtId="164" fontId="1" fillId="0" borderId="0" xfId="1" quotePrefix="1" applyNumberFormat="1" applyFont="1" applyFill="1" applyAlignment="1">
      <alignment horizontal="right"/>
    </xf>
    <xf numFmtId="165" fontId="0" fillId="0" borderId="0" xfId="0" applyNumberFormat="1"/>
    <xf numFmtId="164" fontId="1" fillId="0" borderId="0" xfId="1" applyNumberFormat="1" applyFont="1" applyFill="1" applyAlignment="1">
      <alignment horizontal="right"/>
    </xf>
    <xf numFmtId="0" fontId="1" fillId="0" borderId="0" xfId="2" applyFont="1"/>
    <xf numFmtId="164" fontId="0" fillId="0" borderId="0" xfId="1" applyNumberFormat="1" applyFont="1" applyFill="1" applyAlignment="1">
      <alignment horizontal="left"/>
    </xf>
    <xf numFmtId="0" fontId="0" fillId="0" borderId="0" xfId="0" pivotButton="1"/>
    <xf numFmtId="164" fontId="0" fillId="0" borderId="0" xfId="0" applyNumberFormat="1"/>
    <xf numFmtId="0" fontId="3" fillId="0" borderId="0" xfId="0" applyFont="1"/>
    <xf numFmtId="166" fontId="0" fillId="0" borderId="0" xfId="0" applyNumberFormat="1"/>
    <xf numFmtId="166" fontId="1" fillId="0" borderId="0" xfId="0" applyNumberFormat="1" applyFont="1"/>
    <xf numFmtId="164" fontId="1" fillId="0" borderId="0" xfId="1" applyNumberFormat="1" applyFont="1" applyFill="1" applyAlignment="1">
      <alignment horizontal="left"/>
    </xf>
    <xf numFmtId="164" fontId="1" fillId="0" borderId="0" xfId="1" quotePrefix="1" applyNumberFormat="1" applyFont="1" applyAlignment="1">
      <alignment horizontal="right"/>
    </xf>
    <xf numFmtId="164" fontId="1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 applyFill="1" applyAlignment="1">
      <alignment horizontal="right"/>
    </xf>
    <xf numFmtId="164" fontId="1" fillId="0" borderId="0" xfId="1" applyNumberFormat="1" applyFont="1" applyFill="1"/>
    <xf numFmtId="164" fontId="3" fillId="0" borderId="0" xfId="1" quotePrefix="1" applyNumberFormat="1" applyFont="1" applyAlignment="1">
      <alignment horizontal="right"/>
    </xf>
    <xf numFmtId="164" fontId="0" fillId="0" borderId="0" xfId="1" quotePrefix="1" applyNumberFormat="1" applyFont="1"/>
    <xf numFmtId="0" fontId="1" fillId="0" borderId="0" xfId="0" quotePrefix="1" applyFont="1" applyAlignment="1">
      <alignment horizontal="left"/>
    </xf>
    <xf numFmtId="0" fontId="7" fillId="0" borderId="0" xfId="0" applyFont="1"/>
    <xf numFmtId="165" fontId="0" fillId="0" borderId="0" xfId="0" applyNumberFormat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2" xfId="0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left"/>
    </xf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164" fontId="1" fillId="0" borderId="0" xfId="1" quotePrefix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3" fillId="0" borderId="0" xfId="1" quotePrefix="1" applyNumberFormat="1" applyFont="1" applyBorder="1" applyAlignment="1">
      <alignment horizontal="right"/>
    </xf>
    <xf numFmtId="164" fontId="0" fillId="0" borderId="0" xfId="1" applyNumberFormat="1" applyFont="1" applyBorder="1"/>
    <xf numFmtId="164" fontId="1" fillId="0" borderId="0" xfId="1" quotePrefix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" fillId="0" borderId="2" xfId="2" applyFont="1" applyBorder="1"/>
    <xf numFmtId="0" fontId="1" fillId="0" borderId="2" xfId="2" applyFont="1" applyFill="1" applyBorder="1"/>
    <xf numFmtId="0" fontId="0" fillId="0" borderId="7" xfId="0" applyBorder="1"/>
    <xf numFmtId="0" fontId="1" fillId="0" borderId="0" xfId="0" applyFont="1" applyAlignment="1">
      <alignment horizontal="left" vertical="center"/>
    </xf>
    <xf numFmtId="0" fontId="11" fillId="0" borderId="7" xfId="0" applyFont="1" applyBorder="1"/>
    <xf numFmtId="0" fontId="0" fillId="0" borderId="0" xfId="0" applyAlignment="1">
      <alignment wrapText="1"/>
    </xf>
    <xf numFmtId="0" fontId="9" fillId="9" borderId="4" xfId="0" applyFont="1" applyFill="1" applyBorder="1"/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wrapText="1"/>
    </xf>
    <xf numFmtId="0" fontId="10" fillId="6" borderId="4" xfId="0" applyFont="1" applyFill="1" applyBorder="1" applyAlignment="1">
      <alignment horizontal="right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right"/>
    </xf>
    <xf numFmtId="1" fontId="0" fillId="0" borderId="0" xfId="0" applyNumberFormat="1"/>
    <xf numFmtId="164" fontId="0" fillId="0" borderId="0" xfId="1" applyNumberFormat="1" applyFont="1" applyFill="1" applyBorder="1" applyAlignment="1">
      <alignment horizontal="right"/>
    </xf>
    <xf numFmtId="164" fontId="0" fillId="0" borderId="3" xfId="1" applyNumberFormat="1" applyFont="1" applyFill="1" applyBorder="1" applyAlignment="1">
      <alignment horizontal="right"/>
    </xf>
    <xf numFmtId="164" fontId="1" fillId="0" borderId="3" xfId="1" applyNumberFormat="1" applyFont="1" applyFill="1" applyBorder="1" applyAlignment="1">
      <alignment horizontal="right"/>
    </xf>
    <xf numFmtId="164" fontId="0" fillId="0" borderId="0" xfId="1" quotePrefix="1" applyNumberFormat="1" applyFont="1" applyBorder="1" applyAlignment="1">
      <alignment horizontal="right"/>
    </xf>
    <xf numFmtId="164" fontId="0" fillId="0" borderId="0" xfId="1" quotePrefix="1" applyNumberFormat="1" applyFont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9" fillId="5" borderId="4" xfId="1" applyNumberFormat="1" applyFont="1" applyFill="1" applyBorder="1" applyAlignment="1">
      <alignment horizontal="center" vertical="center" wrapText="1"/>
    </xf>
    <xf numFmtId="164" fontId="10" fillId="7" borderId="6" xfId="1" applyNumberFormat="1" applyFont="1" applyFill="1" applyBorder="1" applyAlignment="1">
      <alignment horizontal="center" vertical="center" wrapText="1"/>
    </xf>
    <xf numFmtId="164" fontId="10" fillId="8" borderId="4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left"/>
    </xf>
    <xf numFmtId="0" fontId="0" fillId="0" borderId="7" xfId="0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1" applyNumberFormat="1" applyFont="1" applyFill="1" applyAlignment="1">
      <alignment horizontal="left"/>
    </xf>
    <xf numFmtId="164" fontId="0" fillId="0" borderId="0" xfId="1" applyNumberFormat="1" applyFont="1" applyFill="1" applyBorder="1"/>
    <xf numFmtId="9" fontId="0" fillId="0" borderId="0" xfId="4" applyFont="1"/>
    <xf numFmtId="9" fontId="9" fillId="10" borderId="4" xfId="4" applyFont="1" applyFill="1" applyBorder="1" applyAlignment="1">
      <alignment horizontal="center" vertical="center" wrapText="1"/>
    </xf>
    <xf numFmtId="1" fontId="0" fillId="0" borderId="0" xfId="4" applyNumberFormat="1" applyFont="1" applyAlignment="1">
      <alignment horizontal="right"/>
    </xf>
    <xf numFmtId="9" fontId="0" fillId="0" borderId="0" xfId="4" applyFont="1" applyAlignment="1">
      <alignment horizontal="right"/>
    </xf>
    <xf numFmtId="0" fontId="6" fillId="0" borderId="0" xfId="0" applyFont="1"/>
    <xf numFmtId="9" fontId="0" fillId="0" borderId="2" xfId="4" applyFont="1" applyBorder="1" applyAlignment="1">
      <alignment horizontal="right"/>
    </xf>
    <xf numFmtId="9" fontId="0" fillId="0" borderId="0" xfId="4" applyFont="1" applyBorder="1" applyAlignment="1">
      <alignment horizontal="righ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4000000}"/>
    <cellStyle name="Percent" xfId="4" builtinId="5"/>
  </cellStyles>
  <dxfs count="32"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  <alignment horizontal="right" textRotation="0" indent="0" justifyLastLine="0" shrinkToFit="0" readingOrder="0"/>
    </dxf>
    <dxf>
      <numFmt numFmtId="164" formatCode="_(* #,##0_);_(* \(#,##0\);_(* &quot;-&quot;??_);_(@_)"/>
      <alignment horizontal="right" textRotation="0" indent="0" justifyLastLine="0" shrinkToFit="0" readingOrder="0"/>
    </dxf>
    <dxf>
      <numFmt numFmtId="164" formatCode="_(* #,##0_);_(* \(#,##0\);_(* &quot;-&quot;??_);_(@_)"/>
      <alignment horizontal="right" textRotation="0" indent="0" justifyLastLine="0" shrinkToFit="0" readingOrder="0"/>
    </dxf>
    <dxf>
      <numFmt numFmtId="164" formatCode="_(* #,##0_);_(* \(#,##0\);_(* &quot;-&quot;??_);_(@_)"/>
      <alignment horizontal="right" textRotation="0" indent="0" justifyLastLine="0" shrinkToFit="0" readingOrder="0"/>
    </dxf>
    <dxf>
      <border diagonalUp="0" diagonalDown="0" outline="0">
        <left style="thin">
          <color indexed="64"/>
        </left>
        <right/>
        <top/>
        <bottom/>
      </border>
    </dxf>
    <dxf>
      <numFmt numFmtId="1" formatCode="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0" formatCode="General"/>
      <alignment horizontal="right" textRotation="0" indent="0" justifyLastLine="0" shrinkToFit="0" readingOrder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4.9989318521683403E-2"/>
        <name val="Calibri"/>
        <family val="2"/>
        <scheme val="minor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B889DB"/>
      <color rgb="FFDF6613"/>
      <color rgb="FFCE0E2D"/>
      <color rgb="FFCE0EFF"/>
      <color rgb="FFF5C7C7"/>
      <color rgb="FF2498E0"/>
      <color rgb="FF16A5D8"/>
      <color rgb="FF1E8CD0"/>
      <color rgb="FF1B9AD3"/>
      <color rgb="FF1CA0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cia Leitgeb" refreshedDate="45377.3979056713" createdVersion="6" refreshedVersion="8" minRefreshableVersion="3" recordCount="463" xr:uid="{13836F35-C7F8-4728-B1EB-886806C354D6}">
  <cacheSource type="worksheet">
    <worksheetSource name="MasterTable"/>
  </cacheSource>
  <cacheFields count="51">
    <cacheField name="ID#" numFmtId="0">
      <sharedItems containsSemiMixedTypes="0" containsString="0" containsNumber="1" containsInteger="1" minValue="1000" maxValue="1754"/>
    </cacheField>
    <cacheField name="Property Name" numFmtId="0">
      <sharedItems/>
    </cacheField>
    <cacheField name="Alt. Property Name" numFmtId="0">
      <sharedItems containsBlank="1"/>
    </cacheField>
    <cacheField name="Master Development Name" numFmtId="0">
      <sharedItems containsBlank="1"/>
    </cacheField>
    <cacheField name="Year Completed" numFmtId="0">
      <sharedItems containsMixedTypes="1" containsNumber="1" containsInteger="1" minValue="1996" maxValue="2024" count="30">
        <n v="2014"/>
        <n v="2013"/>
        <n v="2019"/>
        <n v="2015"/>
        <n v="2021"/>
        <n v="1996"/>
        <n v="2009"/>
        <n v="2008"/>
        <s v="TBD"/>
        <n v="2012"/>
        <n v="2006"/>
        <n v="2017"/>
        <n v="2018"/>
        <n v="2020"/>
        <n v="2016"/>
        <n v="2010"/>
        <n v="2004"/>
        <n v="2022"/>
        <n v="2007"/>
        <s v="Planned 2024"/>
        <n v="2011"/>
        <n v="2005"/>
        <n v="2003"/>
        <n v="2000"/>
        <n v="2001"/>
        <n v="1998"/>
        <n v="2023"/>
        <s v="Planned 2026"/>
        <s v="Planned 2025"/>
        <n v="2024"/>
      </sharedItems>
    </cacheField>
    <cacheField name="Original Year Built (if rennovated)" numFmtId="0">
      <sharedItems containsString="0" containsBlank="1" containsNumber="1" containsInteger="1" minValue="1889" maxValue="2001"/>
    </cacheField>
    <cacheField name="Planned or Built" numFmtId="0">
      <sharedItems containsBlank="1" count="3">
        <s v="Existing TOD"/>
        <s v="Planned TOD"/>
        <m u="1"/>
      </sharedItems>
    </cacheField>
    <cacheField name="Property Address" numFmtId="0">
      <sharedItems containsBlank="1"/>
    </cacheField>
    <cacheField name="City" numFmtId="0">
      <sharedItems containsBlank="1"/>
    </cacheField>
    <cacheField name="State" numFmtId="0">
      <sharedItems/>
    </cacheField>
    <cacheField name="Latitude" numFmtId="0">
      <sharedItems containsString="0" containsBlank="1" containsNumber="1" minValue="39.520220000000002" maxValue="40.028745000000001"/>
    </cacheField>
    <cacheField name="Longitude" numFmtId="0">
      <sharedItems containsString="0" containsBlank="1" containsNumber="1" minValue="-105.25449" maxValue="104.978317183277"/>
    </cacheField>
    <cacheField name="RTD Corridor" numFmtId="0">
      <sharedItems containsBlank="1" count="14">
        <s v="Central"/>
        <s v="Central Platte Valley"/>
        <s v="Denver Union Station"/>
        <s v="A Line"/>
        <s v="B Line"/>
        <s v="Flatiron Flyer"/>
        <s v="G Line"/>
        <s v="R Line"/>
        <s v="Southeast"/>
        <s v="Southwest"/>
        <s v="L Line"/>
        <s v="W Line"/>
        <s v="N Line"/>
        <m u="1"/>
      </sharedItems>
    </cacheField>
    <cacheField name="Nearest Station" numFmtId="0">
      <sharedItems containsBlank="1" count="121">
        <s v="10th•Osage"/>
        <s v="Alameda"/>
        <s v="Colfax at Auraria"/>
        <s v="I-25•Broadway"/>
        <s v="Auraria West"/>
        <s v="Ball Arena•Elitch Gardens"/>
        <s v="Union"/>
        <s v="38th•Blake"/>
        <s v="41st•Fox"/>
        <s v="40th•Colorado"/>
        <s v="61st•Peña"/>
        <s v="Central Park"/>
        <s v="Boulder Junction"/>
        <s v="US 36•Broomfield"/>
        <s v="US 36•Church Ranch"/>
        <s v="US 36•Sheridan"/>
        <s v="Arvada Ridge"/>
        <s v="Olde Town Arvada"/>
        <s v="Westminster"/>
        <s v="2nd•Abilene"/>
        <s v="Aurora Metro Center"/>
        <s v="Colfax"/>
        <s v="Dayton"/>
        <s v="Fitzsimons"/>
        <s v="Iliff"/>
        <s v="Nine Mile"/>
        <s v="Arapahoe at Village Center"/>
        <s v="Belleview"/>
        <s v="Colorado"/>
        <s v="County Line"/>
        <s v="Dry Creek"/>
        <s v="Lincoln"/>
        <s v="Lone Tree Town Center"/>
        <s v="Louisiana•Pearl"/>
        <s v="Orchard"/>
        <s v="Sky Ridge"/>
        <s v="Southmoor"/>
        <s v="University"/>
        <s v="Yale"/>
        <s v="Englewood"/>
        <s v="Evans"/>
        <s v="Littleton Downtown"/>
        <s v="Littleton Mineral"/>
        <s v="Oxford•City of Sheridan"/>
        <s v="20th•Welton"/>
        <s v="25th•Welton"/>
        <s v="27th•Welton"/>
        <s v="30th•Downing"/>
        <s v="Decatur•Federal"/>
        <s v="Federal Center"/>
        <s v="Garrison"/>
        <s v="JeffCo Gov't Ctr"/>
        <s v="Knox"/>
        <s v="Lakewood•Wadsworth"/>
        <s v="Lamar"/>
        <s v="Oak"/>
        <s v="Perry"/>
        <s v="Sheridan"/>
        <s v="US 36•Flatirons"/>
        <s v="Commerce City•72nd Ave"/>
        <s v="Empower Field at Mile High"/>
        <s v="Wheat Ridge•Ward"/>
        <s v="National Western"/>
        <s v="Thornton•104th"/>
        <s v="Eastlake•124th Ave"/>
        <s v="RidgeGate Parkway"/>
        <s v="Clear Creek•Federal"/>
        <s v="40th•Airport Blvd"/>
        <s v="72nd Ave" u="1"/>
        <m u="1"/>
        <s v="Louisiana/Pearl" u="1"/>
        <s v="Decatur-Federal" u="1"/>
        <s v="30th/Downing" u="1"/>
        <s v="25th∙Welton" u="1"/>
        <s v="Decatur∙Federal" u="1"/>
        <s v="61st/Pena" u="1"/>
        <s v="40th∙Colorado" u="1"/>
        <s v="Louisiana∙Pearl" u="1"/>
        <s v="Lakewood-Wadsworth" u="1"/>
        <s v="Lakewood∙Wadsworth" u="1"/>
        <s v="US 36∙Flatirons" u="1"/>
        <s v="US 36 &amp; Sheridan" u="1"/>
        <s v="27th/Welton" u="1"/>
        <s v="2nd/Abilene" u="1"/>
        <s v="20th/Welton" u="1"/>
        <s v="Oxford - City of Sheridan" u="1"/>
        <s v="Clear Creek∙Federal" u="1"/>
        <s v="I-25/Broadway" u="1"/>
        <s v="41st/Fox" u="1"/>
        <s v="10th∙Osage" u="1"/>
        <s v="US 36∙Sheridan" u="1"/>
        <s v="38th∙Blake" u="1"/>
        <s v="25th/Welton" u="1"/>
        <s v="Eastlake/124th Ave" u="1"/>
        <s v="Eastlake∙124th Ave" u="1"/>
        <s v="30th∙Downing" u="1"/>
        <s v="61st∙Pena" u="1"/>
        <s v="40th/Colorado" u="1"/>
        <s v="Clear Creek/Federal" u="1"/>
        <s v="Wheat Ridge∙Ward" u="1"/>
        <s v="Oxford∙City of Sheridan" u="1"/>
        <s v="US 36∙Broomfield" u="1"/>
        <s v="Pepsi Center/Elitch Gardens" u="1"/>
        <s v="Pepsi Center•Elitch Gardens" u="1"/>
        <s v="Pepsi Center∙Elitch Gardens" u="1"/>
        <s v="Thornton/104th" u="1"/>
        <s v="27th∙Welton" u="1"/>
        <s v="US 36∙Church Ranch" u="1"/>
        <s v="US 36 &amp; Church Ranch" u="1"/>
        <s v="Thornton∙104th" u="1"/>
        <s v="20th∙Welton" u="1"/>
        <s v="61st•Pena" u="1"/>
        <s v="US 36 &amp; Broomfield" u="1"/>
        <s v="I-25∙Broadway" u="1"/>
        <s v="41st∙Fox" u="1"/>
        <s v="10th/Osage" u="1"/>
        <s v="US 36 &amp; Flatirons" u="1"/>
        <s v="38th/Blake" u="1"/>
        <s v="2nd∙Abilene" u="1"/>
        <s v="Mile High Station" u="1"/>
        <s v="Wheat Ridge/Ward" u="1"/>
      </sharedItems>
    </cacheField>
    <cacheField name="Station PID" numFmtId="0">
      <sharedItems containsString="0" containsBlank="1" containsNumber="1" containsInteger="1" minValue="1" maxValue="256"/>
    </cacheField>
    <cacheField name="Distance to Nearest Station (mi)" numFmtId="0">
      <sharedItems containsString="0" containsBlank="1" containsNumber="1" minValue="0.1" maxValue="0.6"/>
    </cacheField>
    <cacheField name="Included in RTD TOD Illustrated Guide" numFmtId="0">
      <sharedItems containsBlank="1"/>
    </cacheField>
    <cacheField name="Analyzed in 2020 Residential Parking Study" numFmtId="0">
      <sharedItems containsBlank="1"/>
    </cacheField>
    <cacheField name="Use" numFmtId="0">
      <sharedItems containsBlank="1" count="8">
        <s v="Residential"/>
        <s v="Commercial"/>
        <s v="Mixed Use"/>
        <s v="Hotel"/>
        <s v="TBD"/>
        <s v="Cultural"/>
        <m/>
        <s v="Mixed" u="1"/>
      </sharedItems>
    </cacheField>
    <cacheField name="Residential Income Type" numFmtId="0">
      <sharedItems containsBlank="1"/>
    </cacheField>
    <cacheField name="Tenure" numFmtId="0">
      <sharedItems containsBlank="1"/>
    </cacheField>
    <cacheField name="Housing Type" numFmtId="0">
      <sharedItems containsBlank="1"/>
    </cacheField>
    <cacheField name="A.H. Rental Units (#)" numFmtId="0">
      <sharedItems containsString="0" containsBlank="1" containsNumber="1" containsInteger="1" minValue="7" maxValue="249"/>
    </cacheField>
    <cacheField name="A.H. Owned Units (#)" numFmtId="0">
      <sharedItems containsString="0" containsBlank="1" containsNumber="1" containsInteger="1" minValue="5" maxValue="132"/>
    </cacheField>
    <cacheField name="Mkt Rental Units (#)" numFmtId="0">
      <sharedItems containsString="0" containsBlank="1" containsNumber="1" containsInteger="1" minValue="0" maxValue="721"/>
    </cacheField>
    <cacheField name="Mkt Owned Units (#)" numFmtId="0">
      <sharedItems containsString="0" containsBlank="1" containsNumber="1" containsInteger="1" minValue="0" maxValue="696"/>
    </cacheField>
    <cacheField name="Sr. Res. Units (#)" numFmtId="0">
      <sharedItems containsString="0" containsBlank="1" containsNumber="1" containsInteger="1" minValue="206" maxValue="229"/>
    </cacheField>
    <cacheField name="Stu. Res. Units (#)" numFmtId="0">
      <sharedItems containsNonDate="0" containsString="0" containsBlank="1"/>
    </cacheField>
    <cacheField name="Total Residential Units (#)" numFmtId="0">
      <sharedItems containsString="0" containsBlank="1" containsNumber="1" containsInteger="1" minValue="0" maxValue="721"/>
    </cacheField>
    <cacheField name="Lot Size (SF)" numFmtId="0">
      <sharedItems containsString="0" containsBlank="1" containsNumber="1" containsInteger="1" minValue="15290" maxValue="105067"/>
    </cacheField>
    <cacheField name="Acreage" numFmtId="0">
      <sharedItems containsString="0" containsBlank="1" containsNumber="1" minValue="0.35099999999999998" maxValue="10"/>
    </cacheField>
    <cacheField name="Units per Acre" numFmtId="0">
      <sharedItems containsBlank="1" containsMixedTypes="1" containsNumber="1" minValue="32.145752868000116" maxValue="231.27664670658683"/>
    </cacheField>
    <cacheField name="Commercial Type" numFmtId="0">
      <sharedItems containsBlank="1"/>
    </cacheField>
    <cacheField name="Office (SF)" numFmtId="164">
      <sharedItems containsBlank="1" containsMixedTypes="1" containsNumber="1" containsInteger="1" minValue="3681" maxValue="800000"/>
    </cacheField>
    <cacheField name="Retail (SF)" numFmtId="164">
      <sharedItems containsBlank="1" containsMixedTypes="1" containsNumber="1" containsInteger="1" minValue="500" maxValue="168000"/>
    </cacheField>
    <cacheField name="Other Commercial (SF)" numFmtId="164">
      <sharedItems containsBlank="1" containsMixedTypes="1" containsNumber="1" containsInteger="1" minValue="10000" maxValue="90000"/>
    </cacheField>
    <cacheField name="Total Commercial (SF)" numFmtId="164">
      <sharedItems containsString="0" containsBlank="1" containsNumber="1" containsInteger="1" minValue="0" maxValue="800000"/>
    </cacheField>
    <cacheField name="Hotel Keys (#)" numFmtId="164">
      <sharedItems containsBlank="1" containsMixedTypes="1" containsNumber="1" containsInteger="1" minValue="0" maxValue="279"/>
    </cacheField>
    <cacheField name="Parking Spaces" numFmtId="164">
      <sharedItems containsString="0" containsBlank="1" containsNumber="1" containsInteger="1" minValue="0" maxValue="1328"/>
    </cacheField>
    <cacheField name="Source" numFmtId="0">
      <sharedItems containsBlank="1" containsMixedTypes="1" containsNumber="1" containsInteger="1" minValue="199" maxValue="199" longText="1"/>
    </cacheField>
    <cacheField name="Total Project Cost ($)" numFmtId="0">
      <sharedItems containsString="0" containsBlank="1" containsNumber="1" containsInteger="1" minValue="0" maxValue="204000000"/>
    </cacheField>
    <cacheField name="Project Finance - TIF ($)" numFmtId="0">
      <sharedItems containsString="0" containsBlank="1" containsNumber="1" containsInteger="1" minValue="737700" maxValue="769000"/>
    </cacheField>
    <cacheField name="Project Finance - LIHTC ($)" numFmtId="0">
      <sharedItems containsNonDate="0" containsString="0" containsBlank="1"/>
    </cacheField>
    <cacheField name="Project Finance - Other ($)" numFmtId="0">
      <sharedItems containsNonDate="0" containsString="0" containsBlank="1"/>
    </cacheField>
    <cacheField name="Developer" numFmtId="0">
      <sharedItems containsBlank="1"/>
    </cacheField>
    <cacheField name="Mgmt Co" numFmtId="0">
      <sharedItems containsBlank="1"/>
    </cacheField>
    <cacheField name="Property Phone Number" numFmtId="0">
      <sharedItems containsBlank="1" containsMixedTypes="1" containsNumber="1" containsInteger="1" minValue="3038301223" maxValue="8669714621"/>
    </cacheField>
    <cacheField name="Contact 1 Name" numFmtId="0">
      <sharedItems containsBlank="1"/>
    </cacheField>
    <cacheField name="Contact 1 Email" numFmtId="0">
      <sharedItems containsBlank="1"/>
    </cacheField>
    <cacheField name="Contact Address" numFmtId="0">
      <sharedItems containsBlank="1"/>
    </cacheField>
    <cacheField name="Com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3">
  <r>
    <n v="1000"/>
    <s v="Arches"/>
    <m/>
    <m/>
    <x v="0"/>
    <m/>
    <x v="0"/>
    <s v="1011 North Navajo St"/>
    <s v="Denver"/>
    <s v="CO"/>
    <n v="39.731859999999998"/>
    <n v="-105.00439"/>
    <x v="0"/>
    <x v="0"/>
    <n v="66"/>
    <n v="0.1"/>
    <s v="x"/>
    <s v="Not Included"/>
    <x v="0"/>
    <s v="Mixed Income"/>
    <s v="Rental"/>
    <m/>
    <n v="65"/>
    <m/>
    <n v="28"/>
    <m/>
    <m/>
    <m/>
    <n v="93"/>
    <n v="73906"/>
    <n v="1.6966483011937556"/>
    <n v="54.813952859037158"/>
    <m/>
    <m/>
    <m/>
    <m/>
    <n v="0"/>
    <m/>
    <m/>
    <m/>
    <m/>
    <m/>
    <m/>
    <m/>
    <s v="DHA"/>
    <m/>
    <m/>
    <s v="Jessica Henry-Diaz"/>
    <s v="jhenry@denverhousing.org"/>
    <m/>
    <m/>
  </r>
  <r>
    <n v="1001"/>
    <s v="Aerie "/>
    <m/>
    <m/>
    <x v="0"/>
    <m/>
    <x v="0"/>
    <s v="1090 Osage St"/>
    <s v="Denver"/>
    <s v="CO"/>
    <n v="39.733370000000001"/>
    <n v="-105.00483"/>
    <x v="0"/>
    <x v="0"/>
    <n v="66"/>
    <n v="0.1"/>
    <s v="x"/>
    <s v="Not Included"/>
    <x v="0"/>
    <s v="Mixed Income"/>
    <s v="Rental"/>
    <m/>
    <n v="64"/>
    <m/>
    <n v="30"/>
    <m/>
    <m/>
    <m/>
    <n v="94"/>
    <n v="62944"/>
    <n v="1.4449954086317722"/>
    <n v="65.052109811896287"/>
    <m/>
    <m/>
    <m/>
    <m/>
    <n v="0"/>
    <m/>
    <m/>
    <m/>
    <m/>
    <m/>
    <m/>
    <m/>
    <s v="DHA"/>
    <m/>
    <m/>
    <s v="Jessica Henry-Diaz"/>
    <s v="jhenry@denverhousing.org"/>
    <m/>
    <m/>
  </r>
  <r>
    <n v="1002"/>
    <s v="Tapiz"/>
    <m/>
    <m/>
    <x v="1"/>
    <m/>
    <x v="0"/>
    <s v="1099 Osage St"/>
    <s v="Denver"/>
    <s v="CO"/>
    <n v="39.733559999999997"/>
    <n v="-105.00552"/>
    <x v="0"/>
    <x v="0"/>
    <n v="66"/>
    <n v="0.1"/>
    <s v="x"/>
    <s v="Included"/>
    <x v="0"/>
    <s v="Affordable"/>
    <s v="Rental"/>
    <m/>
    <n v="100"/>
    <m/>
    <m/>
    <m/>
    <m/>
    <m/>
    <n v="100"/>
    <m/>
    <m/>
    <m/>
    <m/>
    <m/>
    <m/>
    <m/>
    <n v="0"/>
    <m/>
    <m/>
    <m/>
    <m/>
    <m/>
    <m/>
    <m/>
    <s v="DHA"/>
    <s v="Ross Mgmt"/>
    <s v="720-932-3145"/>
    <s v="Jessica Henry-Diaz"/>
    <s v="jhenry@denverhousing.org"/>
    <m/>
    <m/>
  </r>
  <r>
    <n v="1003"/>
    <s v="Mariposa"/>
    <m/>
    <m/>
    <x v="0"/>
    <m/>
    <x v="0"/>
    <s v="1299 W 10th Ave"/>
    <s v="Denver"/>
    <s v="CO"/>
    <n v="39.732329999999997"/>
    <n v="-105.00377"/>
    <x v="0"/>
    <x v="0"/>
    <n v="66"/>
    <n v="0.2"/>
    <s v="x"/>
    <s v="Not Included"/>
    <x v="0"/>
    <s v="Mixed Income"/>
    <s v="Rental"/>
    <m/>
    <n v="57"/>
    <m/>
    <n v="30"/>
    <m/>
    <m/>
    <m/>
    <n v="87"/>
    <n v="73256"/>
    <n v="1.6817263544536272"/>
    <n v="51.732554330020747"/>
    <m/>
    <m/>
    <m/>
    <m/>
    <n v="0"/>
    <m/>
    <m/>
    <m/>
    <m/>
    <m/>
    <m/>
    <m/>
    <s v="DHA"/>
    <s v="Ross Mgmt"/>
    <s v="303-893-6595"/>
    <s v="Jessica Henry-Diaz"/>
    <s v="jhenry@denverhousing.org"/>
    <m/>
    <m/>
  </r>
  <r>
    <n v="1004"/>
    <s v="Zephyr "/>
    <m/>
    <m/>
    <x v="0"/>
    <m/>
    <x v="0"/>
    <s v="990 N Navajo St"/>
    <s v="Denver"/>
    <s v="CO"/>
    <n v="39.731850000000001"/>
    <n v="-105.00378000000001"/>
    <x v="0"/>
    <x v="0"/>
    <n v="66"/>
    <n v="0.1"/>
    <s v="x"/>
    <s v="Not Included"/>
    <x v="0"/>
    <s v="Mixed Income"/>
    <s v="Rental"/>
    <m/>
    <n v="50"/>
    <m/>
    <n v="27"/>
    <m/>
    <m/>
    <m/>
    <n v="77"/>
    <n v="104341"/>
    <n v="2.3953397612488523"/>
    <n v="32.145752868000116"/>
    <m/>
    <s v=""/>
    <s v=""/>
    <s v=""/>
    <n v="0"/>
    <s v=""/>
    <m/>
    <m/>
    <m/>
    <m/>
    <m/>
    <m/>
    <s v="DHA"/>
    <m/>
    <m/>
    <s v="Jessica Henry-Diaz"/>
    <s v="jhenry@denverhousing.org"/>
    <m/>
    <m/>
  </r>
  <r>
    <n v="1005"/>
    <s v="DHA HQ"/>
    <m/>
    <m/>
    <x v="2"/>
    <m/>
    <x v="0"/>
    <s v="1025 Osage St"/>
    <s v="Denver"/>
    <s v="CO"/>
    <n v="39.732779999999998"/>
    <n v="-105.00557999999999"/>
    <x v="0"/>
    <x v="0"/>
    <n v="66"/>
    <n v="0.1"/>
    <s v="x"/>
    <s v="Not Included"/>
    <x v="1"/>
    <s v="N/A"/>
    <s v=""/>
    <m/>
    <m/>
    <m/>
    <m/>
    <m/>
    <m/>
    <m/>
    <n v="0"/>
    <m/>
    <m/>
    <m/>
    <s v="Office"/>
    <n v="172000"/>
    <s v=""/>
    <s v=""/>
    <n v="172000"/>
    <s v=""/>
    <m/>
    <m/>
    <m/>
    <m/>
    <m/>
    <m/>
    <m/>
    <m/>
    <m/>
    <m/>
    <m/>
    <m/>
    <m/>
  </r>
  <r>
    <n v="1033"/>
    <s v="Alta Sobo Station"/>
    <m/>
    <m/>
    <x v="2"/>
    <m/>
    <x v="0"/>
    <s v="221 S Cherokee St"/>
    <s v="Denver"/>
    <s v="CO"/>
    <n v="39.712510000000002"/>
    <n v="-104.99408"/>
    <x v="0"/>
    <x v="1"/>
    <n v="1"/>
    <n v="0.6"/>
    <s v="x"/>
    <s v="Not Included"/>
    <x v="0"/>
    <s v="Market Rate"/>
    <s v="Rental"/>
    <m/>
    <m/>
    <m/>
    <n v="187"/>
    <m/>
    <m/>
    <m/>
    <n v="187"/>
    <m/>
    <m/>
    <m/>
    <m/>
    <s v=""/>
    <s v=""/>
    <s v=""/>
    <n v="0"/>
    <s v=""/>
    <m/>
    <m/>
    <m/>
    <m/>
    <m/>
    <m/>
    <m/>
    <m/>
    <m/>
    <m/>
    <m/>
    <m/>
    <m/>
  </r>
  <r>
    <n v="1034"/>
    <s v="Mason at Alameda Station"/>
    <s v="IMT at Alameda Station"/>
    <m/>
    <x v="0"/>
    <m/>
    <x v="0"/>
    <s v="275 S Cherokee St"/>
    <s v="Denver"/>
    <s v="CO"/>
    <n v="39.711449999999999"/>
    <n v="-104.99284"/>
    <x v="0"/>
    <x v="1"/>
    <n v="1"/>
    <n v="0.3"/>
    <s v="x"/>
    <s v="Included"/>
    <x v="0"/>
    <s v="Market Rate"/>
    <s v="Rental"/>
    <m/>
    <m/>
    <m/>
    <n v="338"/>
    <m/>
    <m/>
    <m/>
    <n v="338"/>
    <m/>
    <m/>
    <m/>
    <m/>
    <m/>
    <m/>
    <m/>
    <n v="0"/>
    <m/>
    <m/>
    <m/>
    <m/>
    <m/>
    <m/>
    <m/>
    <s v="Wood Partners"/>
    <s v="IMT"/>
    <s v="888-836-3108"/>
    <s v="???"/>
    <s v="imtalamedastation@imtresidential.com"/>
    <m/>
    <m/>
  </r>
  <r>
    <n v="1035"/>
    <s v="The Cortland"/>
    <s v="Denizen"/>
    <m/>
    <x v="3"/>
    <m/>
    <x v="0"/>
    <s v="415 S Cherokee St"/>
    <s v="Denver"/>
    <s v="CO"/>
    <n v="39.709229999999998"/>
    <n v="-104.99263999999999"/>
    <x v="0"/>
    <x v="1"/>
    <n v="1"/>
    <n v="0.1"/>
    <s v="x"/>
    <s v="Included"/>
    <x v="2"/>
    <s v="Market Rate"/>
    <s v="Rental"/>
    <m/>
    <m/>
    <m/>
    <n v="280"/>
    <m/>
    <m/>
    <m/>
    <n v="280"/>
    <m/>
    <m/>
    <m/>
    <s v="Retail"/>
    <m/>
    <n v="2000"/>
    <m/>
    <n v="2000"/>
    <m/>
    <n v="280"/>
    <m/>
    <m/>
    <m/>
    <m/>
    <m/>
    <s v="D4 Urban"/>
    <s v="Cardinal"/>
    <s v="303-848-4773"/>
    <s v="Walker"/>
    <s v="walker.patten@denverdenizen.com "/>
    <m/>
    <s v="280 parking spaces; 1.02 parking ratio (per CCD spreadsheet)"/>
  </r>
  <r>
    <n v="1036"/>
    <s v="Rye SoBo"/>
    <m/>
    <m/>
    <x v="4"/>
    <m/>
    <x v="0"/>
    <s v="290 W Alameda Ave"/>
    <s v="Denver"/>
    <s v="CO"/>
    <n v="39.7102"/>
    <n v="-104.99173"/>
    <x v="0"/>
    <x v="1"/>
    <n v="1"/>
    <n v="0.1"/>
    <s v="update"/>
    <s v="Not Included"/>
    <x v="0"/>
    <s v="Market Rate"/>
    <s v="Rental"/>
    <m/>
    <m/>
    <m/>
    <n v="354"/>
    <m/>
    <m/>
    <m/>
    <n v="354"/>
    <m/>
    <m/>
    <m/>
    <m/>
    <s v=""/>
    <s v=""/>
    <s v=""/>
    <n v="0"/>
    <s v=""/>
    <m/>
    <m/>
    <m/>
    <m/>
    <m/>
    <m/>
    <m/>
    <m/>
    <m/>
    <m/>
    <m/>
    <m/>
    <m/>
  </r>
  <r>
    <n v="1037"/>
    <s v="CoLab Apartments"/>
    <m/>
    <m/>
    <x v="2"/>
    <m/>
    <x v="0"/>
    <s v="1475 Osage St"/>
    <s v="Denver"/>
    <s v="CO"/>
    <n v="39.739400000000003"/>
    <n v="-105.00585"/>
    <x v="0"/>
    <x v="2"/>
    <n v="58"/>
    <n v="0.2"/>
    <s v="x"/>
    <s v="Not Included"/>
    <x v="0"/>
    <s v="Market Rate"/>
    <s v="Rental"/>
    <m/>
    <m/>
    <m/>
    <n v="253"/>
    <m/>
    <m/>
    <m/>
    <n v="253"/>
    <m/>
    <m/>
    <m/>
    <m/>
    <m/>
    <m/>
    <m/>
    <n v="0"/>
    <m/>
    <m/>
    <m/>
    <m/>
    <m/>
    <m/>
    <m/>
    <m/>
    <m/>
    <m/>
    <m/>
    <m/>
    <m/>
    <m/>
  </r>
  <r>
    <n v="1040"/>
    <s v="North Lincoln Mid Rise"/>
    <m/>
    <m/>
    <x v="5"/>
    <m/>
    <x v="0"/>
    <s v="1425 Mariposa St"/>
    <s v="Denver"/>
    <s v="CO"/>
    <n v="39.73903"/>
    <n v="-105.0031"/>
    <x v="0"/>
    <x v="2"/>
    <n v="58"/>
    <n v="0.2"/>
    <s v="x"/>
    <s v="Not Included"/>
    <x v="0"/>
    <s v="Affordable"/>
    <s v="Rental"/>
    <m/>
    <n v="75"/>
    <m/>
    <m/>
    <m/>
    <m/>
    <m/>
    <n v="75"/>
    <m/>
    <m/>
    <m/>
    <m/>
    <m/>
    <m/>
    <m/>
    <n v="0"/>
    <m/>
    <m/>
    <m/>
    <m/>
    <m/>
    <m/>
    <m/>
    <s v="DHA"/>
    <m/>
    <m/>
    <s v="Jessica Henry-Diaz"/>
    <s v="jhenry@denverhousing.org"/>
    <m/>
    <m/>
  </r>
  <r>
    <n v="1044"/>
    <s v="Platt Park Townhomes"/>
    <m/>
    <m/>
    <x v="3"/>
    <m/>
    <x v="0"/>
    <s v="110 E Mississippi Ave"/>
    <s v="Denver"/>
    <s v="CO"/>
    <n v="39.696460000000002"/>
    <n v="-104.98600999999999"/>
    <x v="0"/>
    <x v="3"/>
    <n v="62"/>
    <n v="0.5"/>
    <s v="x"/>
    <s v="Not Included"/>
    <x v="0"/>
    <s v="Market Rate"/>
    <s v="Condo"/>
    <s v="Townhomes"/>
    <m/>
    <m/>
    <m/>
    <n v="30"/>
    <m/>
    <m/>
    <n v="30"/>
    <m/>
    <m/>
    <m/>
    <m/>
    <m/>
    <m/>
    <m/>
    <n v="0"/>
    <m/>
    <m/>
    <m/>
    <m/>
    <m/>
    <m/>
    <m/>
    <m/>
    <s v="RedPeak"/>
    <s v="844-439-6424"/>
    <s v="Bethany"/>
    <s v="banderson@redpeak.com"/>
    <m/>
    <m/>
  </r>
  <r>
    <n v="1045"/>
    <s v="1000 S Broadway"/>
    <m/>
    <m/>
    <x v="0"/>
    <m/>
    <x v="0"/>
    <s v="1000 S Broadway"/>
    <s v="Denver"/>
    <s v="CO"/>
    <n v="39.698259999999998"/>
    <n v="-104.98666"/>
    <x v="0"/>
    <x v="3"/>
    <n v="62"/>
    <n v="0.4"/>
    <s v="x"/>
    <s v="Included"/>
    <x v="0"/>
    <s v="Market Rate"/>
    <s v="Rental"/>
    <m/>
    <m/>
    <m/>
    <n v="260"/>
    <m/>
    <m/>
    <m/>
    <n v="260"/>
    <m/>
    <m/>
    <m/>
    <m/>
    <m/>
    <m/>
    <m/>
    <n v="0"/>
    <m/>
    <m/>
    <m/>
    <m/>
    <m/>
    <m/>
    <m/>
    <s v="Fore Property Co"/>
    <s v="Greystar"/>
    <s v="303-293-2787"/>
    <s v="Della"/>
    <s v="1000sbroadwaymgr@greystar.com"/>
    <m/>
    <m/>
  </r>
  <r>
    <n v="1046"/>
    <s v="Windsor Broadway"/>
    <m/>
    <m/>
    <x v="6"/>
    <m/>
    <x v="0"/>
    <s v="1145 S Broadway"/>
    <s v="Denver"/>
    <s v="CO"/>
    <n v="39.696269999999998"/>
    <n v="-104.98784999999999"/>
    <x v="0"/>
    <x v="3"/>
    <n v="62"/>
    <n v="0.5"/>
    <s v="x"/>
    <s v="Included"/>
    <x v="2"/>
    <s v="Market Rate"/>
    <s v="Rental"/>
    <m/>
    <m/>
    <m/>
    <n v="419"/>
    <m/>
    <m/>
    <m/>
    <n v="419"/>
    <m/>
    <m/>
    <m/>
    <s v="Retail"/>
    <m/>
    <n v="16000"/>
    <m/>
    <n v="16000"/>
    <n v="0"/>
    <m/>
    <m/>
    <n v="84000000"/>
    <m/>
    <m/>
    <m/>
    <s v="Trammell Crow Residential"/>
    <s v="Windsor"/>
    <s v="303-825-3010"/>
    <s v="Kylie"/>
    <s v="klemkau@windsorcommunities.com"/>
    <m/>
    <m/>
  </r>
  <r>
    <n v="1047"/>
    <s v="Broadway Junction"/>
    <m/>
    <m/>
    <x v="7"/>
    <m/>
    <x v="0"/>
    <s v="1165 S Broadway"/>
    <s v="Denver"/>
    <s v="CO"/>
    <n v="39.695120000000003"/>
    <n v="-104.98775999999999"/>
    <x v="0"/>
    <x v="3"/>
    <n v="62"/>
    <n v="0.6"/>
    <s v="x"/>
    <s v="Included"/>
    <x v="0"/>
    <s v="Affordable"/>
    <s v="Rental"/>
    <m/>
    <n v="60"/>
    <m/>
    <m/>
    <m/>
    <m/>
    <m/>
    <n v="60"/>
    <m/>
    <m/>
    <m/>
    <m/>
    <m/>
    <m/>
    <m/>
    <n v="0"/>
    <m/>
    <m/>
    <m/>
    <m/>
    <m/>
    <m/>
    <m/>
    <s v="Archdiocesan Housing"/>
    <m/>
    <s v="303-830-0215"/>
    <m/>
    <m/>
    <m/>
    <m/>
  </r>
  <r>
    <n v="1048"/>
    <s v="Gates District at Broadway Station"/>
    <m/>
    <m/>
    <x v="8"/>
    <m/>
    <x v="1"/>
    <s v="S Broadway and E Mississippi Ave"/>
    <s v="Denver"/>
    <s v="CO"/>
    <n v="39.698554999999999"/>
    <n v="-104.988872"/>
    <x v="0"/>
    <x v="3"/>
    <n v="62"/>
    <n v="0.2"/>
    <s v="x"/>
    <s v="Not Included"/>
    <x v="2"/>
    <s v="TBD"/>
    <s v="TBD"/>
    <m/>
    <m/>
    <m/>
    <m/>
    <m/>
    <m/>
    <m/>
    <n v="0"/>
    <m/>
    <m/>
    <m/>
    <m/>
    <s v=""/>
    <s v=""/>
    <s v=""/>
    <n v="0"/>
    <s v=""/>
    <m/>
    <m/>
    <m/>
    <m/>
    <m/>
    <m/>
    <m/>
    <m/>
    <m/>
    <m/>
    <m/>
    <m/>
    <m/>
  </r>
  <r>
    <n v="1049"/>
    <s v="The Henry"/>
    <m/>
    <m/>
    <x v="2"/>
    <m/>
    <x v="0"/>
    <s v="201 E Mississippi Ave"/>
    <s v="Denver"/>
    <s v="CO"/>
    <n v="39.696939999999998"/>
    <n v="-104.98474"/>
    <x v="0"/>
    <x v="3"/>
    <n v="62"/>
    <n v="0.4"/>
    <s v="x"/>
    <s v="Included"/>
    <x v="0"/>
    <s v="Market Rate"/>
    <s v="Rental"/>
    <m/>
    <m/>
    <m/>
    <n v="403"/>
    <m/>
    <m/>
    <m/>
    <n v="403"/>
    <m/>
    <m/>
    <m/>
    <m/>
    <s v=""/>
    <s v=""/>
    <s v=""/>
    <n v="0"/>
    <s v=""/>
    <m/>
    <m/>
    <m/>
    <m/>
    <m/>
    <m/>
    <s v="Carmel Partners"/>
    <s v="Greystar"/>
    <s v="720-443-6300"/>
    <s v="Derrick"/>
    <s v="thehenryamgr@greystar.com"/>
    <m/>
    <s v="539 parking spaces; 1.34 parking ratio"/>
  </r>
  <r>
    <n v="1068"/>
    <s v="SpringHill Suites Metro State"/>
    <m/>
    <m/>
    <x v="9"/>
    <m/>
    <x v="0"/>
    <s v="1190 Auraria Pkwy"/>
    <s v="Denver"/>
    <s v="CO"/>
    <n v="39.747070000000001"/>
    <n v="-105.00396000000001"/>
    <x v="1"/>
    <x v="4"/>
    <n v="59"/>
    <n v="0.5"/>
    <s v="x"/>
    <s v="Not Included"/>
    <x v="3"/>
    <s v="N/A"/>
    <m/>
    <m/>
    <m/>
    <m/>
    <m/>
    <m/>
    <m/>
    <m/>
    <n v="0"/>
    <m/>
    <m/>
    <m/>
    <m/>
    <m/>
    <m/>
    <m/>
    <n v="0"/>
    <n v="150"/>
    <m/>
    <m/>
    <n v="45000000"/>
    <m/>
    <m/>
    <m/>
    <s v="Metropolitan State College"/>
    <m/>
    <m/>
    <m/>
    <m/>
    <m/>
    <m/>
  </r>
  <r>
    <n v="1069"/>
    <s v="Campus Village Apartments"/>
    <m/>
    <m/>
    <x v="10"/>
    <m/>
    <x v="0"/>
    <s v="318 Walnut St"/>
    <s v="Denver"/>
    <s v="CO"/>
    <n v="39.741990000000001"/>
    <n v="-105.01232"/>
    <x v="1"/>
    <x v="4"/>
    <n v="59"/>
    <n v="0.1"/>
    <s v="x"/>
    <s v="Not Included"/>
    <x v="0"/>
    <s v="Market Rate"/>
    <s v="Rental"/>
    <m/>
    <m/>
    <m/>
    <n v="119"/>
    <m/>
    <m/>
    <m/>
    <n v="119"/>
    <m/>
    <m/>
    <m/>
    <m/>
    <m/>
    <m/>
    <m/>
    <n v="0"/>
    <n v="0"/>
    <m/>
    <m/>
    <n v="50400000"/>
    <m/>
    <m/>
    <m/>
    <s v="Urban Ventures"/>
    <m/>
    <m/>
    <m/>
    <m/>
    <m/>
    <m/>
  </r>
  <r>
    <n v="1071"/>
    <s v="River Mile"/>
    <m/>
    <m/>
    <x v="8"/>
    <m/>
    <x v="1"/>
    <m/>
    <s v="Denver"/>
    <s v="CO"/>
    <n v="39.747120000000002"/>
    <n v="-105.01029"/>
    <x v="1"/>
    <x v="5"/>
    <n v="87"/>
    <n v="0.1"/>
    <s v="x"/>
    <s v="Not Included"/>
    <x v="2"/>
    <s v="TBD"/>
    <s v="TBD"/>
    <m/>
    <m/>
    <m/>
    <m/>
    <m/>
    <m/>
    <m/>
    <n v="0"/>
    <m/>
    <m/>
    <m/>
    <m/>
    <s v=""/>
    <s v=""/>
    <s v=""/>
    <n v="0"/>
    <s v=""/>
    <m/>
    <m/>
    <m/>
    <m/>
    <m/>
    <m/>
    <m/>
    <m/>
    <m/>
    <m/>
    <m/>
    <m/>
    <m/>
  </r>
  <r>
    <n v="1072"/>
    <s v="Triangle Building"/>
    <m/>
    <m/>
    <x v="3"/>
    <m/>
    <x v="0"/>
    <s v="1550 Wewatta St"/>
    <s v="Denver"/>
    <s v="CO"/>
    <n v="39.752569999999999"/>
    <n v="-105.00247"/>
    <x v="2"/>
    <x v="6"/>
    <n v="89"/>
    <n v="0.2"/>
    <s v="x"/>
    <s v="Not Included"/>
    <x v="1"/>
    <s v="N/A"/>
    <m/>
    <m/>
    <m/>
    <m/>
    <m/>
    <m/>
    <m/>
    <m/>
    <n v="0"/>
    <m/>
    <m/>
    <m/>
    <s v="Mixed: Office, Retail"/>
    <n v="213757"/>
    <n v="13874"/>
    <m/>
    <n v="227631"/>
    <m/>
    <m/>
    <m/>
    <m/>
    <m/>
    <m/>
    <m/>
    <m/>
    <m/>
    <m/>
    <m/>
    <m/>
    <m/>
    <m/>
  </r>
  <r>
    <n v="1073"/>
    <s v="Limelight Denver"/>
    <s v="Hotel Born &amp; 1881 Office"/>
    <m/>
    <x v="11"/>
    <m/>
    <x v="0"/>
    <s v="1600 Wewatta St"/>
    <s v="Denver"/>
    <s v="CO"/>
    <n v="39.753430000000002"/>
    <n v="-105.00212000000001"/>
    <x v="2"/>
    <x v="6"/>
    <n v="89"/>
    <n v="0.1"/>
    <s v="x"/>
    <s v="Not Included"/>
    <x v="1"/>
    <s v="N/A"/>
    <m/>
    <m/>
    <m/>
    <m/>
    <m/>
    <m/>
    <m/>
    <m/>
    <n v="0"/>
    <m/>
    <m/>
    <m/>
    <s v="Mixed: Office, Retail"/>
    <n v="47750"/>
    <n v="5728"/>
    <m/>
    <n v="53478"/>
    <n v="200"/>
    <m/>
    <m/>
    <m/>
    <m/>
    <m/>
    <m/>
    <m/>
    <m/>
    <m/>
    <m/>
    <m/>
    <m/>
    <m/>
  </r>
  <r>
    <n v="1074"/>
    <s v="16 Chesnut"/>
    <m/>
    <m/>
    <x v="12"/>
    <m/>
    <x v="0"/>
    <s v="1601 Chesnut Pl"/>
    <s v="Denver"/>
    <s v="CO"/>
    <n v="39.754600000000003"/>
    <n v="-105.00313"/>
    <x v="2"/>
    <x v="6"/>
    <n v="89"/>
    <n v="0.3"/>
    <s v="x"/>
    <s v="Not Included"/>
    <x v="1"/>
    <s v="N/A"/>
    <m/>
    <m/>
    <m/>
    <m/>
    <m/>
    <m/>
    <m/>
    <m/>
    <n v="0"/>
    <m/>
    <m/>
    <m/>
    <s v="Mixed: Office, Retail"/>
    <n v="421494"/>
    <n v="6725"/>
    <m/>
    <n v="428219"/>
    <m/>
    <m/>
    <m/>
    <m/>
    <m/>
    <m/>
    <m/>
    <m/>
    <m/>
    <m/>
    <m/>
    <m/>
    <m/>
    <m/>
  </r>
  <r>
    <n v="1075"/>
    <s v="1601 Wewatta"/>
    <m/>
    <m/>
    <x v="3"/>
    <m/>
    <x v="0"/>
    <s v="1601 Wewatta St"/>
    <s v="Denver"/>
    <s v="CO"/>
    <n v="39.753959999999999"/>
    <n v="-105.00266000000001"/>
    <x v="2"/>
    <x v="6"/>
    <n v="89"/>
    <n v="0.2"/>
    <s v="x"/>
    <s v="Not Included"/>
    <x v="1"/>
    <s v="N/A"/>
    <m/>
    <m/>
    <m/>
    <m/>
    <m/>
    <m/>
    <m/>
    <m/>
    <n v="0"/>
    <m/>
    <m/>
    <m/>
    <s v="Office"/>
    <n v="299127"/>
    <m/>
    <m/>
    <n v="299127"/>
    <m/>
    <m/>
    <m/>
    <m/>
    <m/>
    <m/>
    <m/>
    <m/>
    <m/>
    <m/>
    <m/>
    <m/>
    <m/>
    <m/>
  </r>
  <r>
    <n v="1076"/>
    <s v="One Union Station"/>
    <m/>
    <m/>
    <x v="0"/>
    <m/>
    <x v="0"/>
    <s v="1615 Wynkoop St"/>
    <s v="Denver"/>
    <s v="CO"/>
    <n v="39.75244"/>
    <n v="-105.00111"/>
    <x v="2"/>
    <x v="6"/>
    <n v="89"/>
    <n v="0.1"/>
    <s v="x"/>
    <s v="Not Included"/>
    <x v="1"/>
    <s v="N/A"/>
    <m/>
    <m/>
    <m/>
    <m/>
    <m/>
    <m/>
    <m/>
    <m/>
    <n v="0"/>
    <m/>
    <m/>
    <m/>
    <s v="Mixed: Office, Retail"/>
    <n v="95434"/>
    <n v="17118"/>
    <m/>
    <n v="112552"/>
    <n v="0"/>
    <m/>
    <m/>
    <n v="0"/>
    <m/>
    <m/>
    <m/>
    <s v="East-West Partners Starwood Capital Group"/>
    <m/>
    <m/>
    <m/>
    <m/>
    <m/>
    <m/>
  </r>
  <r>
    <n v="1077"/>
    <s v="The Platform at Union Station"/>
    <m/>
    <m/>
    <x v="0"/>
    <m/>
    <x v="0"/>
    <s v="1650 Wewatta St"/>
    <s v="Denver"/>
    <s v="CO"/>
    <n v="39.753520000000002"/>
    <n v="-105.00158999999999"/>
    <x v="2"/>
    <x v="6"/>
    <n v="89"/>
    <n v="0.1"/>
    <s v="x"/>
    <s v="Included"/>
    <x v="2"/>
    <s v="Market Rate"/>
    <s v="Rental"/>
    <m/>
    <m/>
    <m/>
    <n v="287"/>
    <m/>
    <m/>
    <m/>
    <n v="287"/>
    <m/>
    <m/>
    <m/>
    <s v="Retail"/>
    <m/>
    <n v="6800"/>
    <m/>
    <n v="6800"/>
    <n v="0"/>
    <m/>
    <m/>
    <n v="0"/>
    <m/>
    <m/>
    <m/>
    <s v="Holland Partners"/>
    <m/>
    <m/>
    <m/>
    <m/>
    <m/>
    <m/>
  </r>
  <r>
    <n v="1078"/>
    <s v="DUS Historic Building"/>
    <m/>
    <m/>
    <x v="0"/>
    <m/>
    <x v="0"/>
    <s v="1701 Wynkoop St"/>
    <s v="Denver"/>
    <s v="CO"/>
    <n v="39.752960000000002"/>
    <n v="-105.00024999999999"/>
    <x v="2"/>
    <x v="6"/>
    <n v="89"/>
    <n v="0.1"/>
    <s v="x"/>
    <s v="Not Included"/>
    <x v="3"/>
    <s v="N/A"/>
    <m/>
    <m/>
    <m/>
    <m/>
    <m/>
    <m/>
    <m/>
    <m/>
    <n v="0"/>
    <m/>
    <m/>
    <m/>
    <s v="Retail"/>
    <m/>
    <n v="17900"/>
    <m/>
    <n v="17900"/>
    <n v="112"/>
    <m/>
    <m/>
    <n v="60000000"/>
    <m/>
    <m/>
    <m/>
    <s v="Union Station Alliance/RTD"/>
    <m/>
    <m/>
    <m/>
    <m/>
    <m/>
    <m/>
  </r>
  <r>
    <n v="1079"/>
    <s v="North Wing Building"/>
    <m/>
    <m/>
    <x v="1"/>
    <m/>
    <x v="0"/>
    <s v="1705 17th Street"/>
    <s v="Denver"/>
    <s v="CO"/>
    <n v="39.753720000000001"/>
    <n v="-104.9992"/>
    <x v="2"/>
    <x v="6"/>
    <n v="89"/>
    <n v="0.1"/>
    <s v="x"/>
    <s v="Not Included"/>
    <x v="1"/>
    <s v="N/A"/>
    <m/>
    <m/>
    <m/>
    <m/>
    <m/>
    <m/>
    <m/>
    <m/>
    <n v="0"/>
    <m/>
    <m/>
    <m/>
    <s v="Mixed: Office, Retail"/>
    <n v="91960"/>
    <n v="4000"/>
    <m/>
    <n v="95960"/>
    <n v="0"/>
    <m/>
    <m/>
    <n v="32000000"/>
    <m/>
    <m/>
    <m/>
    <s v="Union Station Neighborhood Company"/>
    <m/>
    <m/>
    <m/>
    <m/>
    <m/>
    <m/>
  </r>
  <r>
    <n v="1080"/>
    <s v="The Grand Denver"/>
    <m/>
    <m/>
    <x v="12"/>
    <m/>
    <x v="0"/>
    <s v="1709 Chesnut Pl"/>
    <s v="Denver"/>
    <s v="CO"/>
    <n v="39.755369999999999"/>
    <n v="-105.00234"/>
    <x v="2"/>
    <x v="6"/>
    <n v="89"/>
    <n v="0.1"/>
    <s v="x"/>
    <s v="Included"/>
    <x v="2"/>
    <s v="Market Rate"/>
    <s v="Rental"/>
    <m/>
    <m/>
    <m/>
    <n v="508"/>
    <m/>
    <m/>
    <m/>
    <n v="508"/>
    <m/>
    <m/>
    <m/>
    <s v="Retail"/>
    <m/>
    <n v="28307"/>
    <m/>
    <n v="28307"/>
    <m/>
    <m/>
    <m/>
    <m/>
    <m/>
    <m/>
    <m/>
    <s v="Shorenstein"/>
    <s v="Greystar"/>
    <m/>
    <m/>
    <m/>
    <m/>
    <s v="537 residential parking spaces, 1.06 parking ratio (per CCD spreadsheet)"/>
  </r>
  <r>
    <n v="1081"/>
    <s v="The Coloradan"/>
    <m/>
    <m/>
    <x v="2"/>
    <m/>
    <x v="0"/>
    <s v="1750 Wewatta St"/>
    <s v="Denver"/>
    <s v="CO"/>
    <n v="39.754420000000003"/>
    <n v="-105.00060000000001"/>
    <x v="2"/>
    <x v="6"/>
    <n v="89"/>
    <n v="0.1"/>
    <s v="x"/>
    <s v="Not Included"/>
    <x v="2"/>
    <s v="Mixed Income"/>
    <s v="Owner"/>
    <m/>
    <m/>
    <n v="33"/>
    <m/>
    <n v="301"/>
    <m/>
    <m/>
    <n v="334"/>
    <m/>
    <m/>
    <m/>
    <s v="Retail"/>
    <m/>
    <n v="9876"/>
    <m/>
    <n v="9876"/>
    <m/>
    <n v="377"/>
    <m/>
    <m/>
    <m/>
    <m/>
    <m/>
    <s v="East West Partners"/>
    <m/>
    <m/>
    <m/>
    <m/>
    <m/>
    <s v="377 residential parking spaces, 1.13 parking ration (per CCD spreadsheet)"/>
  </r>
  <r>
    <n v="1082"/>
    <s v="Union Denver"/>
    <m/>
    <m/>
    <x v="11"/>
    <m/>
    <x v="0"/>
    <s v="1770 Chesnut Pl"/>
    <s v="Denver"/>
    <s v="CO"/>
    <n v="39.754939999999998"/>
    <n v="-105.00169"/>
    <x v="2"/>
    <x v="6"/>
    <n v="89"/>
    <n v="0.1"/>
    <s v="x"/>
    <s v="Not Included"/>
    <x v="2"/>
    <s v="Market Rate"/>
    <s v="Rental"/>
    <m/>
    <m/>
    <m/>
    <n v="579"/>
    <m/>
    <m/>
    <m/>
    <n v="579"/>
    <m/>
    <m/>
    <m/>
    <s v="Retail"/>
    <m/>
    <n v="68000"/>
    <m/>
    <n v="68000"/>
    <m/>
    <m/>
    <m/>
    <m/>
    <m/>
    <m/>
    <m/>
    <s v="Holland Partners"/>
    <s v="Peak Living"/>
    <m/>
    <m/>
    <m/>
    <m/>
    <m/>
  </r>
  <r>
    <n v="1083"/>
    <s v="Alta City House"/>
    <m/>
    <m/>
    <x v="3"/>
    <m/>
    <x v="0"/>
    <s v="1801 Chestnut Pl"/>
    <s v="Denver"/>
    <s v="CO"/>
    <n v="39.756749999999997"/>
    <n v="-105.00104"/>
    <x v="2"/>
    <x v="6"/>
    <n v="89"/>
    <n v="0.2"/>
    <s v="x"/>
    <s v="Included"/>
    <x v="0"/>
    <s v="Market Rate"/>
    <s v="Rental"/>
    <m/>
    <m/>
    <m/>
    <n v="281"/>
    <m/>
    <m/>
    <m/>
    <n v="281"/>
    <m/>
    <m/>
    <m/>
    <m/>
    <m/>
    <m/>
    <m/>
    <n v="0"/>
    <m/>
    <m/>
    <m/>
    <m/>
    <m/>
    <m/>
    <m/>
    <s v="East West Partners"/>
    <m/>
    <m/>
    <m/>
    <m/>
    <m/>
    <m/>
  </r>
  <r>
    <n v="1084"/>
    <s v="Union Tower West"/>
    <m/>
    <m/>
    <x v="11"/>
    <m/>
    <x v="0"/>
    <s v="1801 Wewatta St"/>
    <s v="Denver"/>
    <s v="CO"/>
    <n v="39.755549999999999"/>
    <n v="-105.00009"/>
    <x v="2"/>
    <x v="6"/>
    <n v="89"/>
    <n v="0.1"/>
    <s v="x"/>
    <s v="Not Included"/>
    <x v="1"/>
    <s v="N/A"/>
    <m/>
    <m/>
    <m/>
    <m/>
    <m/>
    <m/>
    <m/>
    <m/>
    <n v="0"/>
    <m/>
    <m/>
    <m/>
    <s v="Office"/>
    <n v="112651"/>
    <m/>
    <m/>
    <n v="112651"/>
    <n v="203"/>
    <m/>
    <m/>
    <m/>
    <m/>
    <m/>
    <m/>
    <m/>
    <m/>
    <m/>
    <m/>
    <m/>
    <m/>
    <m/>
  </r>
  <r>
    <n v="1085"/>
    <s v="Ashley Union Station"/>
    <m/>
    <m/>
    <x v="11"/>
    <m/>
    <x v="0"/>
    <s v="1850 Chesnut St"/>
    <s v="Denver"/>
    <s v="CO"/>
    <n v="39.756369999999997"/>
    <n v="-105.00003"/>
    <x v="2"/>
    <x v="6"/>
    <n v="89"/>
    <n v="0.3"/>
    <s v="x"/>
    <s v="Included"/>
    <x v="0"/>
    <s v="Mixed Income"/>
    <s v="Rental"/>
    <m/>
    <n v="75"/>
    <m/>
    <n v="32"/>
    <m/>
    <m/>
    <m/>
    <n v="107"/>
    <m/>
    <m/>
    <m/>
    <m/>
    <m/>
    <m/>
    <m/>
    <n v="0"/>
    <m/>
    <m/>
    <m/>
    <m/>
    <m/>
    <m/>
    <m/>
    <s v="Integral"/>
    <m/>
    <m/>
    <m/>
    <m/>
    <m/>
    <m/>
  </r>
  <r>
    <n v="1087"/>
    <s v="1900 16th Street"/>
    <m/>
    <m/>
    <x v="6"/>
    <m/>
    <x v="0"/>
    <s v="1900 16th St"/>
    <s v="Denver"/>
    <s v="CO"/>
    <n v="39.753340000000001"/>
    <n v="-105.00328"/>
    <x v="2"/>
    <x v="6"/>
    <n v="89"/>
    <n v="0.3"/>
    <s v="x"/>
    <s v="Not Included"/>
    <x v="1"/>
    <s v="N/A"/>
    <m/>
    <m/>
    <m/>
    <m/>
    <m/>
    <m/>
    <m/>
    <m/>
    <n v="0"/>
    <m/>
    <m/>
    <m/>
    <s v="Mixed: Office, Retail"/>
    <n v="385871"/>
    <n v="14667"/>
    <m/>
    <n v="400538"/>
    <n v="0"/>
    <m/>
    <m/>
    <n v="125000000"/>
    <m/>
    <m/>
    <m/>
    <s v="Trammell Crow"/>
    <m/>
    <m/>
    <m/>
    <m/>
    <m/>
    <m/>
  </r>
  <r>
    <n v="1089"/>
    <s v="Cadence Apartments"/>
    <m/>
    <m/>
    <x v="0"/>
    <m/>
    <x v="0"/>
    <s v="1920 17th St"/>
    <s v="Denver"/>
    <s v="CO"/>
    <n v="39.75421"/>
    <n v="-105.00203"/>
    <x v="2"/>
    <x v="6"/>
    <n v="89"/>
    <n v="0.1"/>
    <s v="x"/>
    <s v="Included"/>
    <x v="2"/>
    <s v="Market Rate"/>
    <s v="Rental"/>
    <m/>
    <m/>
    <m/>
    <n v="219"/>
    <m/>
    <m/>
    <m/>
    <n v="219"/>
    <m/>
    <m/>
    <m/>
    <s v="Retail"/>
    <m/>
    <n v="4001"/>
    <m/>
    <n v="4001"/>
    <n v="0"/>
    <m/>
    <m/>
    <n v="60000000"/>
    <m/>
    <m/>
    <m/>
    <s v="Zocalo Community Development"/>
    <m/>
    <m/>
    <m/>
    <m/>
    <m/>
    <m/>
  </r>
  <r>
    <n v="1091"/>
    <s v="The Pullman"/>
    <m/>
    <m/>
    <x v="13"/>
    <m/>
    <x v="0"/>
    <s v="1949 Wewatta St"/>
    <s v="Denver"/>
    <s v="CO"/>
    <n v="39.756300000000003"/>
    <n v="-104.9986"/>
    <x v="2"/>
    <x v="6"/>
    <n v="89"/>
    <n v="0.2"/>
    <s v="x"/>
    <s v="Not Included"/>
    <x v="2"/>
    <s v="Market Rate"/>
    <m/>
    <m/>
    <m/>
    <m/>
    <n v="164"/>
    <m/>
    <m/>
    <m/>
    <n v="164"/>
    <m/>
    <m/>
    <m/>
    <s v="Retail"/>
    <m/>
    <n v="2918"/>
    <m/>
    <n v="2918"/>
    <m/>
    <m/>
    <m/>
    <m/>
    <m/>
    <m/>
    <m/>
    <m/>
    <m/>
    <m/>
    <m/>
    <m/>
    <m/>
    <m/>
  </r>
  <r>
    <n v="1093"/>
    <s v="Hilton Garden Inn"/>
    <m/>
    <m/>
    <x v="2"/>
    <m/>
    <x v="0"/>
    <s v="1963 Chesnut Pl"/>
    <s v="Denver"/>
    <s v="CO"/>
    <n v="39.7577"/>
    <n v="-104.99901"/>
    <x v="2"/>
    <x v="6"/>
    <n v="89"/>
    <n v="0.3"/>
    <s v="x"/>
    <s v="Not Included"/>
    <x v="3"/>
    <s v="N/A"/>
    <m/>
    <m/>
    <m/>
    <m/>
    <m/>
    <m/>
    <m/>
    <m/>
    <n v="0"/>
    <m/>
    <m/>
    <m/>
    <m/>
    <m/>
    <m/>
    <m/>
    <n v="0"/>
    <n v="233"/>
    <m/>
    <m/>
    <m/>
    <m/>
    <m/>
    <m/>
    <m/>
    <m/>
    <m/>
    <m/>
    <m/>
    <m/>
    <m/>
  </r>
  <r>
    <n v="1094"/>
    <s v="Alara Union Station"/>
    <m/>
    <m/>
    <x v="3"/>
    <m/>
    <x v="0"/>
    <s v="1975 19th St"/>
    <s v="Denver"/>
    <s v="CO"/>
    <n v="39.756680000000003"/>
    <n v="-104.99916"/>
    <x v="2"/>
    <x v="6"/>
    <n v="89"/>
    <n v="0.4"/>
    <s v="x"/>
    <s v="Not Included"/>
    <x v="2"/>
    <s v="Market Rate"/>
    <s v="Rental"/>
    <m/>
    <m/>
    <m/>
    <n v="313"/>
    <m/>
    <m/>
    <m/>
    <n v="313"/>
    <m/>
    <m/>
    <m/>
    <s v="Retail"/>
    <m/>
    <n v="57679"/>
    <m/>
    <n v="57679"/>
    <m/>
    <m/>
    <m/>
    <m/>
    <m/>
    <m/>
    <m/>
    <s v="Greystar"/>
    <s v="Greystar"/>
    <m/>
    <m/>
    <m/>
    <m/>
    <m/>
  </r>
  <r>
    <n v="1095"/>
    <s v="DaVita HQ"/>
    <m/>
    <m/>
    <x v="9"/>
    <m/>
    <x v="0"/>
    <s v="2000 16th St"/>
    <s v="Denver"/>
    <s v="CO"/>
    <n v="39.753500000000003"/>
    <n v="-105.00414000000001"/>
    <x v="2"/>
    <x v="6"/>
    <n v="89"/>
    <n v="0.2"/>
    <s v="x"/>
    <s v="Not Included"/>
    <x v="1"/>
    <s v="N/A"/>
    <m/>
    <m/>
    <m/>
    <m/>
    <m/>
    <m/>
    <m/>
    <m/>
    <n v="0"/>
    <m/>
    <m/>
    <m/>
    <s v="Office"/>
    <n v="217950"/>
    <m/>
    <m/>
    <n v="217950"/>
    <n v="0"/>
    <m/>
    <m/>
    <n v="90000000"/>
    <m/>
    <m/>
    <m/>
    <s v="Trammell Crow"/>
    <m/>
    <m/>
    <m/>
    <m/>
    <m/>
    <m/>
  </r>
  <r>
    <n v="1137"/>
    <s v="Factory Flats"/>
    <m/>
    <m/>
    <x v="11"/>
    <m/>
    <x v="0"/>
    <s v="3198 Blake St"/>
    <s v="Denver"/>
    <s v="CO"/>
    <n v="39.765149999999998"/>
    <n v="-104.97986"/>
    <x v="3"/>
    <x v="7"/>
    <n v="236"/>
    <n v="0.5"/>
    <s v="x"/>
    <s v="Not Included"/>
    <x v="0"/>
    <s v="Market Rate"/>
    <s v="Condo"/>
    <m/>
    <m/>
    <m/>
    <n v="0"/>
    <n v="24"/>
    <m/>
    <m/>
    <n v="24"/>
    <m/>
    <m/>
    <m/>
    <m/>
    <m/>
    <m/>
    <m/>
    <n v="0"/>
    <m/>
    <m/>
    <m/>
    <m/>
    <m/>
    <m/>
    <m/>
    <m/>
    <s v="Mile Hi Modern"/>
    <s v="720-408-1551"/>
    <m/>
    <s v="info@milehimodern.com "/>
    <m/>
    <m/>
  </r>
  <r>
    <n v="1138"/>
    <s v="Link 35"/>
    <m/>
    <m/>
    <x v="14"/>
    <m/>
    <x v="0"/>
    <s v="1220 35th St"/>
    <s v="Denver"/>
    <s v="CO"/>
    <n v="39.766559999999998"/>
    <n v="-104.97447"/>
    <x v="3"/>
    <x v="7"/>
    <n v="236"/>
    <n v="0.3"/>
    <s v="x"/>
    <s v="Included"/>
    <x v="2"/>
    <s v="Market Rate"/>
    <s v="Rental"/>
    <m/>
    <m/>
    <m/>
    <n v="66"/>
    <m/>
    <m/>
    <m/>
    <n v="66"/>
    <m/>
    <m/>
    <m/>
    <s v="Retail"/>
    <s v=""/>
    <n v="10000"/>
    <s v=""/>
    <n v="10000"/>
    <s v=""/>
    <m/>
    <m/>
    <m/>
    <m/>
    <m/>
    <m/>
    <s v="LCP Development"/>
    <m/>
    <s v="303-832-6686"/>
    <m/>
    <m/>
    <m/>
    <m/>
  </r>
  <r>
    <n v="1139"/>
    <s v="Great Divide Barrel Bar"/>
    <m/>
    <m/>
    <x v="14"/>
    <m/>
    <x v="0"/>
    <s v="1812 35th St"/>
    <s v="Denver"/>
    <s v="CO"/>
    <n v="39.77028"/>
    <n v="-104.97951"/>
    <x v="3"/>
    <x v="7"/>
    <n v="236"/>
    <n v="0.4"/>
    <s v="x"/>
    <s v="Not Included"/>
    <x v="1"/>
    <s v="N/A"/>
    <s v=""/>
    <m/>
    <m/>
    <m/>
    <m/>
    <m/>
    <m/>
    <m/>
    <n v="0"/>
    <m/>
    <m/>
    <m/>
    <s v="Retail"/>
    <s v=""/>
    <n v="65000"/>
    <s v=""/>
    <n v="65000"/>
    <s v=""/>
    <m/>
    <m/>
    <m/>
    <m/>
    <m/>
    <m/>
    <m/>
    <m/>
    <m/>
    <m/>
    <m/>
    <m/>
    <m/>
  </r>
  <r>
    <n v="1140"/>
    <s v="World Trade Center"/>
    <m/>
    <m/>
    <x v="8"/>
    <m/>
    <x v="1"/>
    <s v="Fox St and 45th Ave"/>
    <s v="Denver"/>
    <s v="CO"/>
    <n v="39.778351999999998"/>
    <n v="-104.995361"/>
    <x v="4"/>
    <x v="8"/>
    <n v="227"/>
    <n v="0.1"/>
    <s v="update"/>
    <s v="Not Included"/>
    <x v="2"/>
    <s v="TBD"/>
    <s v=""/>
    <m/>
    <m/>
    <m/>
    <m/>
    <m/>
    <m/>
    <m/>
    <n v="0"/>
    <m/>
    <m/>
    <m/>
    <m/>
    <m/>
    <m/>
    <s v=""/>
    <n v="0"/>
    <m/>
    <m/>
    <m/>
    <m/>
    <m/>
    <m/>
    <m/>
    <m/>
    <m/>
    <m/>
    <m/>
    <m/>
    <m/>
    <m/>
  </r>
  <r>
    <n v="1141"/>
    <s v="Camden RiNo"/>
    <m/>
    <m/>
    <x v="13"/>
    <m/>
    <x v="0"/>
    <s v="3200 Walnut St"/>
    <s v="Denver"/>
    <s v="CO"/>
    <n v="39.764800000000001"/>
    <n v="-104.97845"/>
    <x v="3"/>
    <x v="7"/>
    <n v="236"/>
    <n v="0.5"/>
    <s v="x"/>
    <s v="Not Included"/>
    <x v="2"/>
    <s v="Market Rate"/>
    <s v="Rental"/>
    <m/>
    <m/>
    <m/>
    <n v="233"/>
    <m/>
    <m/>
    <m/>
    <n v="233"/>
    <m/>
    <m/>
    <m/>
    <s v="Retail"/>
    <s v=""/>
    <n v="3500"/>
    <s v=""/>
    <n v="3500"/>
    <s v=""/>
    <m/>
    <m/>
    <m/>
    <m/>
    <m/>
    <m/>
    <m/>
    <m/>
    <s v="877-592-3376"/>
    <m/>
    <m/>
    <m/>
    <m/>
  </r>
  <r>
    <n v="1142"/>
    <s v="Larimer Row"/>
    <m/>
    <m/>
    <x v="3"/>
    <m/>
    <x v="0"/>
    <s v="3415 Larimer St"/>
    <s v="Denver"/>
    <s v="CO"/>
    <n v="39.766460000000002"/>
    <n v="-104.9756"/>
    <x v="3"/>
    <x v="7"/>
    <n v="236"/>
    <n v="0.3"/>
    <s v="x"/>
    <s v="Not Included"/>
    <x v="0"/>
    <s v="Market Rate"/>
    <s v="Condo"/>
    <s v="Townhomes"/>
    <m/>
    <m/>
    <n v="0"/>
    <n v="28"/>
    <m/>
    <m/>
    <n v="28"/>
    <m/>
    <m/>
    <m/>
    <m/>
    <s v=""/>
    <s v=""/>
    <s v=""/>
    <n v="0"/>
    <s v=""/>
    <m/>
    <m/>
    <m/>
    <m/>
    <m/>
    <m/>
    <m/>
    <m/>
    <m/>
    <m/>
    <m/>
    <m/>
    <m/>
  </r>
  <r>
    <n v="1143"/>
    <s v="Zeppelin Station"/>
    <m/>
    <m/>
    <x v="12"/>
    <m/>
    <x v="0"/>
    <s v="3501 Wazee St"/>
    <s v="Denver"/>
    <s v="CO"/>
    <n v="39.769599999999997"/>
    <n v="-104.97662"/>
    <x v="3"/>
    <x v="7"/>
    <n v="236"/>
    <n v="0.2"/>
    <s v="x"/>
    <s v="Not Included"/>
    <x v="1"/>
    <s v="N/A"/>
    <s v=""/>
    <m/>
    <m/>
    <m/>
    <m/>
    <m/>
    <m/>
    <m/>
    <n v="0"/>
    <m/>
    <m/>
    <m/>
    <s v="Office"/>
    <n v="100000"/>
    <s v=""/>
    <s v=""/>
    <n v="100000"/>
    <s v=""/>
    <m/>
    <m/>
    <m/>
    <m/>
    <m/>
    <m/>
    <m/>
    <m/>
    <m/>
    <m/>
    <m/>
    <m/>
    <m/>
  </r>
  <r>
    <n v="1144"/>
    <s v="Catalyst"/>
    <m/>
    <m/>
    <x v="12"/>
    <m/>
    <x v="0"/>
    <s v="3515 Brighton Blvd"/>
    <s v="Denver"/>
    <s v="CO"/>
    <n v="39.77073"/>
    <n v="-104.97881"/>
    <x v="3"/>
    <x v="7"/>
    <n v="236"/>
    <n v="0.4"/>
    <s v="x"/>
    <s v="Not Included"/>
    <x v="1"/>
    <s v="N/A"/>
    <s v=""/>
    <m/>
    <m/>
    <m/>
    <m/>
    <m/>
    <m/>
    <m/>
    <n v="0"/>
    <m/>
    <m/>
    <m/>
    <s v="Office"/>
    <n v="180000"/>
    <s v=""/>
    <s v=""/>
    <n v="180000"/>
    <s v=""/>
    <m/>
    <m/>
    <m/>
    <m/>
    <m/>
    <m/>
    <m/>
    <m/>
    <m/>
    <m/>
    <m/>
    <m/>
    <m/>
  </r>
  <r>
    <n v="1145"/>
    <s v="The HUB South"/>
    <m/>
    <m/>
    <x v="2"/>
    <m/>
    <x v="0"/>
    <s v="3611 Walnut St"/>
    <s v="Denver"/>
    <s v="CO"/>
    <n v="39.769190000000002"/>
    <n v="-104.97378999999999"/>
    <x v="3"/>
    <x v="7"/>
    <n v="236"/>
    <n v="0.1"/>
    <s v="x"/>
    <s v="Not Included"/>
    <x v="1"/>
    <s v="N/A"/>
    <s v=""/>
    <m/>
    <m/>
    <m/>
    <m/>
    <m/>
    <m/>
    <m/>
    <n v="0"/>
    <m/>
    <m/>
    <m/>
    <s v="Mixed: Office, Retail"/>
    <n v="225000"/>
    <n v="25000"/>
    <s v=""/>
    <n v="250000"/>
    <m/>
    <m/>
    <m/>
    <m/>
    <m/>
    <m/>
    <m/>
    <m/>
    <m/>
    <m/>
    <m/>
    <m/>
    <m/>
    <m/>
  </r>
  <r>
    <n v="1146"/>
    <s v="Rev360"/>
    <m/>
    <m/>
    <x v="13"/>
    <m/>
    <x v="0"/>
    <s v="3600 Brighton Blvd"/>
    <s v="Denver"/>
    <s v="CO"/>
    <n v="39.771180000000001"/>
    <n v="-104.97718999999999"/>
    <x v="3"/>
    <x v="7"/>
    <n v="236"/>
    <n v="0.4"/>
    <s v="x"/>
    <s v="Not Included"/>
    <x v="1"/>
    <s v="N/A"/>
    <s v=""/>
    <m/>
    <m/>
    <m/>
    <m/>
    <m/>
    <m/>
    <m/>
    <n v="0"/>
    <m/>
    <m/>
    <m/>
    <s v="Mixed: Office, Retail"/>
    <n v="140000"/>
    <n v="30000"/>
    <s v=""/>
    <n v="170000"/>
    <s v=""/>
    <m/>
    <m/>
    <m/>
    <m/>
    <m/>
    <m/>
    <m/>
    <m/>
    <m/>
    <m/>
    <m/>
    <m/>
    <m/>
  </r>
  <r>
    <n v="1147"/>
    <s v="Denver Rock Drill -Phase I"/>
    <m/>
    <s v="Denver Rock Drill"/>
    <x v="8"/>
    <m/>
    <x v="1"/>
    <s v="40th St, Williams St, High St"/>
    <s v="Denver"/>
    <s v="CO"/>
    <n v="39.772288789398601"/>
    <n v="-104.965365648774"/>
    <x v="3"/>
    <x v="7"/>
    <n v="236"/>
    <n v="0.3"/>
    <s v="update"/>
    <s v="Not Included"/>
    <x v="2"/>
    <s v="TBD"/>
    <s v="TBD"/>
    <m/>
    <m/>
    <m/>
    <n v="356"/>
    <m/>
    <m/>
    <m/>
    <n v="356"/>
    <n v="67301"/>
    <n v="1.546"/>
    <m/>
    <s v="Retail"/>
    <m/>
    <n v="13328"/>
    <s v=""/>
    <n v="13328"/>
    <m/>
    <n v="356"/>
    <s v="K:\Development Reviews\Denver\2022PM0000311 - 39th &amp; Williams\2022-SDP-0000288 - 3rd Submittal ; DBJ Hotel-apartment hybrid in the works for...pdf"/>
    <m/>
    <m/>
    <m/>
    <m/>
    <s v="OliverBuchanan Group"/>
    <m/>
    <m/>
    <m/>
    <m/>
    <m/>
    <m/>
  </r>
  <r>
    <n v="1148"/>
    <s v="Ride at RiNo"/>
    <m/>
    <m/>
    <x v="12"/>
    <m/>
    <x v="0"/>
    <s v="3600 Wynkoop St"/>
    <s v="Denver"/>
    <s v="CO"/>
    <n v="39.771070000000002"/>
    <n v="-104.97674000000001"/>
    <x v="3"/>
    <x v="7"/>
    <n v="236"/>
    <n v="0.3"/>
    <s v="x"/>
    <s v="Not Included"/>
    <x v="0"/>
    <s v="Market Rate"/>
    <s v="Rental"/>
    <m/>
    <m/>
    <m/>
    <n v="84"/>
    <m/>
    <m/>
    <m/>
    <n v="84"/>
    <m/>
    <m/>
    <m/>
    <m/>
    <s v=""/>
    <s v=""/>
    <s v=""/>
    <n v="0"/>
    <s v=""/>
    <m/>
    <m/>
    <m/>
    <m/>
    <m/>
    <m/>
    <s v="McWhinney"/>
    <s v="McWhinney"/>
    <m/>
    <m/>
    <m/>
    <m/>
    <s v="https://businessden.com/2019/12/09/mcwhinney-sells-rino-apartment-complex-for-23m/"/>
  </r>
  <r>
    <n v="1150"/>
    <s v="Dry Ice Factory"/>
    <m/>
    <m/>
    <x v="6"/>
    <m/>
    <x v="0"/>
    <s v="3300 Walnut St"/>
    <s v="Denver"/>
    <s v="CO"/>
    <n v="39.765729999999998"/>
    <n v="-104.97735"/>
    <x v="3"/>
    <x v="7"/>
    <n v="236"/>
    <n v="0.4"/>
    <s v="x"/>
    <s v="Not Included"/>
    <x v="1"/>
    <s v="N/A"/>
    <m/>
    <m/>
    <m/>
    <m/>
    <m/>
    <m/>
    <m/>
    <m/>
    <n v="0"/>
    <m/>
    <m/>
    <m/>
    <s v="Office"/>
    <n v="20000"/>
    <m/>
    <m/>
    <n v="20000"/>
    <n v="0"/>
    <m/>
    <m/>
    <n v="0"/>
    <m/>
    <m/>
    <m/>
    <m/>
    <m/>
    <m/>
    <m/>
    <m/>
    <m/>
    <m/>
  </r>
  <r>
    <n v="1153"/>
    <s v="Renaissance at North Colorado Station"/>
    <m/>
    <m/>
    <x v="14"/>
    <m/>
    <x v="0"/>
    <s v="3975 Colorado Blvd"/>
    <s v="Denver"/>
    <s v="CO"/>
    <n v="39.772469999999998"/>
    <n v="-104.94117"/>
    <x v="3"/>
    <x v="9"/>
    <n v="218"/>
    <n v="0.4"/>
    <s v="x"/>
    <s v="Included"/>
    <x v="0"/>
    <s v="Affordable"/>
    <s v="Rental"/>
    <m/>
    <n v="103"/>
    <m/>
    <m/>
    <m/>
    <m/>
    <m/>
    <n v="103"/>
    <m/>
    <m/>
    <m/>
    <m/>
    <m/>
    <m/>
    <m/>
    <n v="0"/>
    <m/>
    <m/>
    <m/>
    <m/>
    <m/>
    <m/>
    <m/>
    <s v="CCH"/>
    <m/>
    <s v="720-399-8659"/>
    <s v="Bill Windsor"/>
    <s v="BWindsor@coloradocoalition.org "/>
    <m/>
    <m/>
  </r>
  <r>
    <n v="1154"/>
    <s v="Park Hill 4000"/>
    <m/>
    <m/>
    <x v="0"/>
    <m/>
    <x v="0"/>
    <s v="4000 N Albion St"/>
    <s v="Denver"/>
    <s v="CO"/>
    <n v="39.773539999999997"/>
    <n v="-104.93662999999999"/>
    <x v="3"/>
    <x v="9"/>
    <n v="218"/>
    <n v="0.5"/>
    <s v="x"/>
    <s v="Included"/>
    <x v="0"/>
    <s v="Market Rate"/>
    <s v="Rental"/>
    <m/>
    <m/>
    <m/>
    <n v="192"/>
    <m/>
    <m/>
    <m/>
    <n v="192"/>
    <m/>
    <m/>
    <m/>
    <m/>
    <m/>
    <m/>
    <m/>
    <n v="0"/>
    <n v="0"/>
    <m/>
    <m/>
    <n v="25000000"/>
    <m/>
    <m/>
    <m/>
    <s v="Delwest"/>
    <m/>
    <m/>
    <m/>
    <m/>
    <m/>
    <m/>
  </r>
  <r>
    <n v="1155"/>
    <s v="Park Hill Station Apartments"/>
    <m/>
    <m/>
    <x v="14"/>
    <m/>
    <x v="0"/>
    <s v="4055 N Albion St"/>
    <s v="Denver"/>
    <s v="CO"/>
    <n v="39.773580000000003"/>
    <n v="-104.93888"/>
    <x v="3"/>
    <x v="9"/>
    <n v="218"/>
    <n v="0.5"/>
    <s v="x"/>
    <s v="Included"/>
    <x v="0"/>
    <s v="Affordable"/>
    <s v="Rental"/>
    <m/>
    <n v="156"/>
    <m/>
    <m/>
    <m/>
    <m/>
    <m/>
    <n v="156"/>
    <m/>
    <m/>
    <m/>
    <m/>
    <m/>
    <m/>
    <m/>
    <n v="0"/>
    <m/>
    <m/>
    <m/>
    <m/>
    <m/>
    <m/>
    <m/>
    <s v="Delwest"/>
    <s v="ConAm - Colorado"/>
    <s v="303-221-4188"/>
    <s v="Kathy"/>
    <m/>
    <s v="4055 N. Albion St., Denver, CO 80216"/>
    <m/>
  </r>
  <r>
    <n v="1157"/>
    <s v="Park Hill Town Center Condos"/>
    <m/>
    <m/>
    <x v="3"/>
    <m/>
    <x v="0"/>
    <s v="4100 N Albion St"/>
    <s v="Denver"/>
    <s v="CO"/>
    <n v="39.775055999999999"/>
    <n v="-104.935766"/>
    <x v="3"/>
    <x v="9"/>
    <n v="218"/>
    <n v="0.4"/>
    <s v="x"/>
    <s v="Not Included"/>
    <x v="0"/>
    <s v="Market Rate"/>
    <s v="Condo"/>
    <m/>
    <m/>
    <m/>
    <m/>
    <n v="28"/>
    <m/>
    <m/>
    <n v="28"/>
    <m/>
    <m/>
    <m/>
    <m/>
    <m/>
    <m/>
    <m/>
    <n v="0"/>
    <m/>
    <m/>
    <m/>
    <m/>
    <m/>
    <m/>
    <m/>
    <m/>
    <m/>
    <m/>
    <m/>
    <m/>
    <m/>
    <m/>
  </r>
  <r>
    <n v="1158"/>
    <s v="Panasonic "/>
    <m/>
    <m/>
    <x v="11"/>
    <m/>
    <x v="0"/>
    <s v="6144 N Panasonic Way"/>
    <s v="Denver"/>
    <s v="CO"/>
    <n v="39.808709"/>
    <n v="-104.780399"/>
    <x v="3"/>
    <x v="10"/>
    <n v="237"/>
    <n v="0.2"/>
    <s v="x"/>
    <s v="Not Included"/>
    <x v="1"/>
    <s v="N/A"/>
    <s v=""/>
    <m/>
    <m/>
    <m/>
    <m/>
    <m/>
    <m/>
    <m/>
    <n v="0"/>
    <m/>
    <m/>
    <m/>
    <m/>
    <n v="30000"/>
    <s v=""/>
    <n v="70000"/>
    <n v="100000"/>
    <s v=""/>
    <m/>
    <m/>
    <m/>
    <m/>
    <m/>
    <m/>
    <m/>
    <m/>
    <m/>
    <m/>
    <m/>
    <m/>
    <m/>
  </r>
  <r>
    <n v="1159"/>
    <s v="Panasonic NEXT"/>
    <m/>
    <m/>
    <x v="8"/>
    <m/>
    <x v="1"/>
    <s v="6144 N Panasonic Way"/>
    <s v="Denver"/>
    <s v="CO"/>
    <n v="39.808750000000003"/>
    <n v="-104.78104"/>
    <x v="3"/>
    <x v="10"/>
    <n v="237"/>
    <n v="0.1"/>
    <s v="x"/>
    <s v="Not Included"/>
    <x v="2"/>
    <s v="TBD"/>
    <s v="TBD"/>
    <m/>
    <m/>
    <m/>
    <m/>
    <m/>
    <m/>
    <m/>
    <n v="0"/>
    <m/>
    <m/>
    <m/>
    <m/>
    <s v=""/>
    <s v=""/>
    <s v=""/>
    <n v="0"/>
    <s v=""/>
    <m/>
    <m/>
    <m/>
    <m/>
    <m/>
    <m/>
    <m/>
    <m/>
    <m/>
    <m/>
    <m/>
    <m/>
    <m/>
  </r>
  <r>
    <n v="1160"/>
    <s v="Elevate at Pena Station"/>
    <m/>
    <m/>
    <x v="2"/>
    <m/>
    <x v="0"/>
    <s v="17607 E 61st Ave"/>
    <s v="Denver"/>
    <s v="CO"/>
    <n v="39.807679999999998"/>
    <n v="-104.77833"/>
    <x v="3"/>
    <x v="10"/>
    <n v="237"/>
    <n v="0.1"/>
    <s v="x"/>
    <s v="Included"/>
    <x v="0"/>
    <s v="Market Rate"/>
    <s v="Rental"/>
    <m/>
    <m/>
    <m/>
    <n v="219"/>
    <m/>
    <m/>
    <m/>
    <n v="219"/>
    <m/>
    <m/>
    <m/>
    <m/>
    <s v=""/>
    <s v=""/>
    <s v=""/>
    <n v="0"/>
    <s v=""/>
    <m/>
    <m/>
    <m/>
    <m/>
    <m/>
    <m/>
    <m/>
    <m/>
    <m/>
    <m/>
    <m/>
    <m/>
    <m/>
  </r>
  <r>
    <n v="1161"/>
    <s v="Pena Station Hyatt"/>
    <m/>
    <m/>
    <x v="2"/>
    <m/>
    <x v="0"/>
    <s v="North Panasonic Way and E 61st Ave"/>
    <m/>
    <s v="CO"/>
    <n v="39.807639999999999"/>
    <n v="-104.78055000000001"/>
    <x v="3"/>
    <x v="10"/>
    <n v="237"/>
    <n v="0.1"/>
    <s v="x"/>
    <s v="Not Included"/>
    <x v="1"/>
    <s v="N/A"/>
    <s v=""/>
    <m/>
    <m/>
    <m/>
    <m/>
    <m/>
    <m/>
    <m/>
    <n v="0"/>
    <m/>
    <m/>
    <m/>
    <m/>
    <s v=""/>
    <s v=""/>
    <s v=""/>
    <n v="0"/>
    <n v="225"/>
    <m/>
    <m/>
    <m/>
    <m/>
    <m/>
    <m/>
    <m/>
    <m/>
    <m/>
    <m/>
    <m/>
    <m/>
    <m/>
  </r>
  <r>
    <n v="1163"/>
    <s v="FBI Headquarters"/>
    <m/>
    <m/>
    <x v="15"/>
    <m/>
    <x v="0"/>
    <s v="8000 E 36th Ave"/>
    <s v="Denver"/>
    <s v="CO"/>
    <n v="39.766109999999998"/>
    <n v="-104.89608"/>
    <x v="3"/>
    <x v="11"/>
    <n v="219"/>
    <n v="0.4"/>
    <s v="x"/>
    <s v="Not Included"/>
    <x v="1"/>
    <s v="N/A"/>
    <m/>
    <m/>
    <m/>
    <m/>
    <m/>
    <m/>
    <m/>
    <m/>
    <n v="0"/>
    <m/>
    <m/>
    <m/>
    <s v="Office"/>
    <n v="175000"/>
    <m/>
    <m/>
    <n v="175000"/>
    <n v="0"/>
    <m/>
    <m/>
    <n v="100000000"/>
    <m/>
    <m/>
    <m/>
    <s v="Alex S. Palmer &amp; Co."/>
    <m/>
    <m/>
    <m/>
    <m/>
    <m/>
    <m/>
  </r>
  <r>
    <n v="1164"/>
    <s v="Village at Central Park Station"/>
    <m/>
    <m/>
    <x v="4"/>
    <m/>
    <x v="0"/>
    <s v="Uinta St and E 35th Ave"/>
    <s v="Denver"/>
    <s v="CO"/>
    <n v="39.766309999999997"/>
    <n v="-104.89156"/>
    <x v="3"/>
    <x v="11"/>
    <n v="219"/>
    <n v="0.1"/>
    <s v="update"/>
    <s v="Not Included"/>
    <x v="2"/>
    <s v="Market Rate"/>
    <m/>
    <s v="Townhomes"/>
    <m/>
    <m/>
    <n v="36"/>
    <m/>
    <m/>
    <m/>
    <n v="36"/>
    <m/>
    <m/>
    <m/>
    <s v="Retail"/>
    <s v=""/>
    <n v="42000"/>
    <s v=""/>
    <n v="42000"/>
    <s v=""/>
    <m/>
    <m/>
    <m/>
    <m/>
    <m/>
    <m/>
    <m/>
    <m/>
    <m/>
    <m/>
    <m/>
    <m/>
    <m/>
  </r>
  <r>
    <n v="1165"/>
    <s v="Two Nine North"/>
    <m/>
    <m/>
    <x v="15"/>
    <m/>
    <x v="0"/>
    <s v="1955 30th St"/>
    <s v="Boulder"/>
    <s v="CO"/>
    <n v="40.020829999999997"/>
    <n v="-105.25449"/>
    <x v="5"/>
    <x v="12"/>
    <n v="213"/>
    <n v="0.4"/>
    <s v="x"/>
    <s v="Included"/>
    <x v="0"/>
    <s v="Market Rate"/>
    <s v="Rental "/>
    <m/>
    <m/>
    <m/>
    <n v="238"/>
    <m/>
    <m/>
    <m/>
    <n v="238"/>
    <m/>
    <m/>
    <m/>
    <m/>
    <s v=""/>
    <s v=""/>
    <s v=""/>
    <n v="0"/>
    <s v=""/>
    <m/>
    <m/>
    <m/>
    <m/>
    <m/>
    <m/>
    <s v="2nd Level Investors"/>
    <m/>
    <s v="303-444-7474"/>
    <s v="Dennis "/>
    <s v="twoninenorth@lincolnapts.com"/>
    <m/>
    <m/>
  </r>
  <r>
    <n v="1166"/>
    <s v="Roadhouse"/>
    <m/>
    <m/>
    <x v="3"/>
    <m/>
    <x v="0"/>
    <s v="2366 Junction Pl"/>
    <s v="Boulder"/>
    <s v="CO"/>
    <n v="40.024920000000002"/>
    <n v="-105.25104"/>
    <x v="5"/>
    <x v="12"/>
    <n v="213"/>
    <n v="0.1"/>
    <s v="x"/>
    <s v="Not Included"/>
    <x v="1"/>
    <s v="N/A"/>
    <s v=""/>
    <m/>
    <m/>
    <m/>
    <m/>
    <m/>
    <m/>
    <m/>
    <n v="0"/>
    <m/>
    <m/>
    <m/>
    <s v="Retail"/>
    <s v=""/>
    <n v="5500"/>
    <s v=""/>
    <n v="5500"/>
    <s v=""/>
    <m/>
    <m/>
    <m/>
    <m/>
    <m/>
    <m/>
    <m/>
    <m/>
    <m/>
    <m/>
    <m/>
    <m/>
    <m/>
  </r>
  <r>
    <n v="1167"/>
    <s v="Boulder Commons - Bluff"/>
    <m/>
    <m/>
    <x v="11"/>
    <m/>
    <x v="0"/>
    <s v="2440 Junction Pl"/>
    <s v="Boulder"/>
    <s v="CO"/>
    <n v="40.025860000000002"/>
    <n v="-105.25066"/>
    <x v="5"/>
    <x v="12"/>
    <n v="213"/>
    <n v="0.1"/>
    <s v="x"/>
    <s v="Not Included"/>
    <x v="1"/>
    <s v="N/A"/>
    <s v=""/>
    <m/>
    <m/>
    <m/>
    <m/>
    <m/>
    <m/>
    <m/>
    <n v="0"/>
    <m/>
    <m/>
    <m/>
    <s v="Office"/>
    <n v="100000"/>
    <s v=""/>
    <s v=""/>
    <n v="100000"/>
    <s v=""/>
    <m/>
    <m/>
    <m/>
    <m/>
    <m/>
    <m/>
    <m/>
    <m/>
    <m/>
    <m/>
    <m/>
    <m/>
    <m/>
  </r>
  <r>
    <n v="1168"/>
    <s v="Google"/>
    <m/>
    <m/>
    <x v="12"/>
    <m/>
    <x v="0"/>
    <s v="2930 Pearl St"/>
    <s v="Boulder"/>
    <s v="CO"/>
    <n v="40.021659999999997"/>
    <n v="-105.25445999999999"/>
    <x v="5"/>
    <x v="12"/>
    <n v="213"/>
    <n v="0.2"/>
    <s v="x"/>
    <s v="Not Included"/>
    <x v="1"/>
    <s v="N/A"/>
    <s v=""/>
    <m/>
    <m/>
    <m/>
    <m/>
    <m/>
    <m/>
    <m/>
    <n v="0"/>
    <m/>
    <m/>
    <m/>
    <s v="Office"/>
    <n v="200000"/>
    <s v=""/>
    <s v=""/>
    <n v="200000"/>
    <s v=""/>
    <m/>
    <m/>
    <m/>
    <m/>
    <m/>
    <m/>
    <m/>
    <m/>
    <m/>
    <m/>
    <m/>
    <m/>
    <m/>
  </r>
  <r>
    <n v="1170"/>
    <s v="3060 Pearl Condos"/>
    <m/>
    <m/>
    <x v="9"/>
    <m/>
    <x v="0"/>
    <s v="3060 Pearl St"/>
    <s v="Boulder"/>
    <s v="CO"/>
    <n v="40.02328"/>
    <n v="-105.25217000000001"/>
    <x v="5"/>
    <x v="12"/>
    <n v="213"/>
    <n v="0.1"/>
    <s v="x"/>
    <s v="Not Included"/>
    <x v="2"/>
    <s v="Market Rate"/>
    <s v="Condo"/>
    <m/>
    <m/>
    <m/>
    <m/>
    <n v="113"/>
    <m/>
    <m/>
    <n v="113"/>
    <m/>
    <m/>
    <m/>
    <s v="Retail"/>
    <s v=""/>
    <n v="3000"/>
    <s v=""/>
    <n v="3000"/>
    <s v=""/>
    <m/>
    <m/>
    <m/>
    <m/>
    <m/>
    <m/>
    <m/>
    <m/>
    <m/>
    <m/>
    <m/>
    <m/>
    <m/>
  </r>
  <r>
    <n v="1171"/>
    <s v="Griffis 3100 Pearl"/>
    <m/>
    <m/>
    <x v="0"/>
    <m/>
    <x v="0"/>
    <s v="3100 Pearl St"/>
    <s v="Boulder"/>
    <s v="CO"/>
    <n v="40.023359999999997"/>
    <n v="-105.2514"/>
    <x v="5"/>
    <x v="12"/>
    <n v="213"/>
    <n v="0.1"/>
    <s v="x"/>
    <s v="Included"/>
    <x v="0"/>
    <s v="Market Rate"/>
    <s v="Rental"/>
    <m/>
    <m/>
    <m/>
    <n v="319"/>
    <m/>
    <m/>
    <m/>
    <n v="319"/>
    <m/>
    <m/>
    <m/>
    <m/>
    <m/>
    <m/>
    <m/>
    <n v="0"/>
    <m/>
    <m/>
    <m/>
    <m/>
    <m/>
    <m/>
    <m/>
    <s v="Pedersen"/>
    <s v="Griffis Residential"/>
    <s v="303-500-8664"/>
    <m/>
    <m/>
    <m/>
    <m/>
  </r>
  <r>
    <n v="1172"/>
    <s v="Depot Square"/>
    <m/>
    <m/>
    <x v="3"/>
    <m/>
    <x v="0"/>
    <s v="3195 Pearl Pkwy"/>
    <s v="Boulder"/>
    <s v="CO"/>
    <n v="40.024250000000002"/>
    <n v="-105.25105000000001"/>
    <x v="5"/>
    <x v="12"/>
    <n v="213"/>
    <n v="0.1"/>
    <s v="x"/>
    <s v="Not Included"/>
    <x v="0"/>
    <s v="Market Rate"/>
    <s v="Rental"/>
    <m/>
    <m/>
    <m/>
    <n v="71"/>
    <m/>
    <m/>
    <m/>
    <n v="71"/>
    <m/>
    <m/>
    <m/>
    <m/>
    <s v=""/>
    <s v=""/>
    <s v=""/>
    <n v="0"/>
    <m/>
    <m/>
    <m/>
    <m/>
    <m/>
    <m/>
    <m/>
    <s v="Pedersen"/>
    <m/>
    <m/>
    <m/>
    <m/>
    <m/>
    <m/>
  </r>
  <r>
    <n v="1176"/>
    <s v="Nickel Flats"/>
    <m/>
    <m/>
    <x v="3"/>
    <m/>
    <x v="0"/>
    <s v="2445 Junction Pl"/>
    <s v="Boulder"/>
    <s v="CO"/>
    <n v="40.025739999999999"/>
    <n v="-105.25116"/>
    <x v="5"/>
    <x v="12"/>
    <n v="213"/>
    <n v="0.1"/>
    <s v="x"/>
    <s v="Not Included"/>
    <x v="0"/>
    <s v="Market Rate"/>
    <s v="Condo"/>
    <m/>
    <m/>
    <m/>
    <n v="0"/>
    <n v="17"/>
    <m/>
    <m/>
    <n v="17"/>
    <m/>
    <m/>
    <m/>
    <m/>
    <m/>
    <m/>
    <m/>
    <n v="0"/>
    <m/>
    <m/>
    <m/>
    <m/>
    <m/>
    <m/>
    <m/>
    <m/>
    <m/>
    <m/>
    <m/>
    <m/>
    <m/>
    <m/>
  </r>
  <r>
    <n v="1178"/>
    <s v="The Steelyards"/>
    <m/>
    <m/>
    <x v="16"/>
    <m/>
    <x v="0"/>
    <s v="3020 Carbon Pl"/>
    <s v="Boulder"/>
    <s v="CO"/>
    <n v="40.026910000000001"/>
    <n v="-105.25239999999999"/>
    <x v="5"/>
    <x v="12"/>
    <n v="213"/>
    <n v="0.3"/>
    <s v="x"/>
    <s v="Not Included"/>
    <x v="2"/>
    <s v="Market Rate"/>
    <s v="Owner"/>
    <m/>
    <m/>
    <m/>
    <m/>
    <n v="90"/>
    <m/>
    <m/>
    <n v="90"/>
    <m/>
    <m/>
    <m/>
    <s v="Office"/>
    <n v="140000"/>
    <m/>
    <m/>
    <n v="140000"/>
    <m/>
    <m/>
    <m/>
    <m/>
    <m/>
    <m/>
    <m/>
    <s v="Coburn Partners"/>
    <m/>
    <m/>
    <m/>
    <m/>
    <m/>
    <m/>
  </r>
  <r>
    <n v="1179"/>
    <s v="Hyatt Place Boulder/Pearl Street"/>
    <m/>
    <m/>
    <x v="3"/>
    <m/>
    <x v="0"/>
    <s v="2280 Junction Pl"/>
    <s v="Boulder"/>
    <s v="CO"/>
    <n v="40.024209999999997"/>
    <n v="-105.2518"/>
    <x v="5"/>
    <x v="12"/>
    <n v="213"/>
    <n v="0.1"/>
    <s v="x"/>
    <s v="Not Included"/>
    <x v="3"/>
    <s v="N/A"/>
    <m/>
    <m/>
    <m/>
    <m/>
    <m/>
    <m/>
    <m/>
    <m/>
    <n v="0"/>
    <m/>
    <m/>
    <m/>
    <m/>
    <m/>
    <m/>
    <m/>
    <n v="0"/>
    <n v="150"/>
    <m/>
    <m/>
    <m/>
    <m/>
    <m/>
    <m/>
    <m/>
    <m/>
    <m/>
    <m/>
    <m/>
    <m/>
    <m/>
  </r>
  <r>
    <n v="1182"/>
    <s v="1st Bank Center"/>
    <m/>
    <m/>
    <x v="15"/>
    <m/>
    <x v="0"/>
    <s v="11450 Broomfield Ln"/>
    <s v="Broomfield"/>
    <s v="CO"/>
    <n v="39.90457"/>
    <n v="-105.08544000000001"/>
    <x v="5"/>
    <x v="13"/>
    <n v="161"/>
    <n v="0.2"/>
    <s v="x"/>
    <s v="Not Included"/>
    <x v="1"/>
    <s v="N/A"/>
    <s v=""/>
    <m/>
    <m/>
    <m/>
    <m/>
    <m/>
    <m/>
    <m/>
    <n v="0"/>
    <m/>
    <m/>
    <m/>
    <s v="Other"/>
    <s v=""/>
    <s v=""/>
    <n v="60000"/>
    <n v="60000"/>
    <s v=""/>
    <m/>
    <m/>
    <m/>
    <m/>
    <m/>
    <m/>
    <s v="Wiens Real Estate Ventures"/>
    <m/>
    <m/>
    <m/>
    <m/>
    <m/>
    <m/>
  </r>
  <r>
    <n v="1183"/>
    <s v="Cortland Broomfield"/>
    <s v="Atria Arista"/>
    <s v="Arista Broomfield"/>
    <x v="14"/>
    <m/>
    <x v="0"/>
    <s v="11585 Destination Dr"/>
    <s v="Broomfield"/>
    <s v="CO"/>
    <n v="39.906730000000003"/>
    <n v="-105.09363"/>
    <x v="5"/>
    <x v="13"/>
    <n v="161"/>
    <n v="0.5"/>
    <s v="x"/>
    <s v="Included"/>
    <x v="0"/>
    <s v="Market Rate"/>
    <s v="Rental "/>
    <m/>
    <m/>
    <m/>
    <n v="249"/>
    <m/>
    <m/>
    <m/>
    <n v="249"/>
    <m/>
    <m/>
    <m/>
    <m/>
    <s v=""/>
    <s v=""/>
    <s v=""/>
    <n v="0"/>
    <s v=""/>
    <n v="444"/>
    <m/>
    <m/>
    <m/>
    <m/>
    <m/>
    <s v="Davis Development"/>
    <s v="Cortland"/>
    <m/>
    <m/>
    <m/>
    <m/>
    <m/>
  </r>
  <r>
    <n v="1184"/>
    <s v="Alta Harvest Station Apartments"/>
    <m/>
    <s v="Arista Broomfield"/>
    <x v="0"/>
    <m/>
    <x v="0"/>
    <s v="11775 Wadsworth Blvd"/>
    <s v="Broomfield"/>
    <s v="CO"/>
    <n v="39.909280000000003"/>
    <n v="-105.08351"/>
    <x v="5"/>
    <x v="13"/>
    <n v="161"/>
    <n v="0.4"/>
    <s v="x"/>
    <s v="Included"/>
    <x v="0"/>
    <s v="Market Rate"/>
    <s v="Rental "/>
    <m/>
    <m/>
    <m/>
    <n v="297"/>
    <m/>
    <m/>
    <m/>
    <n v="297"/>
    <m/>
    <m/>
    <m/>
    <m/>
    <m/>
    <m/>
    <m/>
    <n v="0"/>
    <m/>
    <n v="591"/>
    <m/>
    <m/>
    <m/>
    <m/>
    <m/>
    <s v="Wood Partners"/>
    <m/>
    <m/>
    <m/>
    <m/>
    <m/>
    <m/>
  </r>
  <r>
    <n v="1185"/>
    <s v="8000 Uptown"/>
    <m/>
    <m/>
    <x v="3"/>
    <m/>
    <x v="0"/>
    <s v="8000 Uptown Ave"/>
    <s v="Broomfield"/>
    <s v="CO"/>
    <n v="39.901200000000003"/>
    <n v="-105.08602"/>
    <x v="5"/>
    <x v="13"/>
    <n v="161"/>
    <n v="0.4"/>
    <s v="x"/>
    <s v="Included"/>
    <x v="0"/>
    <s v="Market Rate"/>
    <s v="Rental "/>
    <m/>
    <m/>
    <m/>
    <n v="360"/>
    <m/>
    <m/>
    <m/>
    <n v="360"/>
    <m/>
    <m/>
    <m/>
    <m/>
    <s v=""/>
    <s v=""/>
    <s v=""/>
    <n v="0"/>
    <s v=""/>
    <n v="655"/>
    <m/>
    <m/>
    <m/>
    <m/>
    <m/>
    <s v="Wolff Company"/>
    <s v="Inland Communities"/>
    <m/>
    <m/>
    <m/>
    <m/>
    <m/>
  </r>
  <r>
    <n v="1186"/>
    <s v="AMLI Arista"/>
    <m/>
    <s v="Arista Broomfield"/>
    <x v="7"/>
    <m/>
    <x v="0"/>
    <s v="8200 Arista Pl"/>
    <s v="Broomfield"/>
    <s v="CO"/>
    <n v="39.905459999999998"/>
    <n v="-105.08857"/>
    <x v="5"/>
    <x v="13"/>
    <n v="161"/>
    <n v="0.2"/>
    <s v="x"/>
    <s v="Included"/>
    <x v="2"/>
    <s v="Market Rate"/>
    <s v="Rental"/>
    <m/>
    <m/>
    <m/>
    <n v="526"/>
    <m/>
    <m/>
    <m/>
    <n v="526"/>
    <m/>
    <m/>
    <m/>
    <s v="Retail"/>
    <m/>
    <n v="10900"/>
    <m/>
    <n v="10900"/>
    <n v="0"/>
    <n v="1015"/>
    <m/>
    <m/>
    <m/>
    <m/>
    <m/>
    <s v="Trammell Crow Residential"/>
    <s v="AMLI Management Company"/>
    <s v="855-868-6132"/>
    <s v="Ashley"/>
    <s v="arista@amli.com"/>
    <m/>
    <m/>
  </r>
  <r>
    <n v="1187"/>
    <s v="Arista Uptown"/>
    <m/>
    <s v="Arista Broomfield"/>
    <x v="1"/>
    <m/>
    <x v="0"/>
    <s v="8500 Arista Pl"/>
    <s v="Broomfield"/>
    <s v="CO"/>
    <n v="39.905230000000003"/>
    <n v="-105.09174"/>
    <x v="5"/>
    <x v="13"/>
    <n v="161"/>
    <n v="0.4"/>
    <s v="x"/>
    <s v="Included"/>
    <x v="0"/>
    <s v="Market Rate"/>
    <s v="Rental"/>
    <m/>
    <m/>
    <m/>
    <n v="272"/>
    <m/>
    <m/>
    <m/>
    <n v="272"/>
    <m/>
    <m/>
    <m/>
    <m/>
    <m/>
    <m/>
    <m/>
    <n v="0"/>
    <m/>
    <n v="421"/>
    <m/>
    <m/>
    <m/>
    <m/>
    <m/>
    <s v="Smith | Jones Partners, LLC"/>
    <s v="GB Rents"/>
    <s v="720-707-0078"/>
    <s v="Marena"/>
    <m/>
    <s v="8500 Arista Pl, Broomfield, CO 80021"/>
    <m/>
  </r>
  <r>
    <n v="1189"/>
    <s v="aLoft Hotel at Arista"/>
    <m/>
    <s v="Arista Broomfield"/>
    <x v="6"/>
    <m/>
    <x v="0"/>
    <s v="8300 Arista Pl"/>
    <s v="Broomfield"/>
    <s v="CO"/>
    <n v="39.905439999999999"/>
    <n v="-105.08998"/>
    <x v="5"/>
    <x v="13"/>
    <n v="161"/>
    <n v="0.3"/>
    <s v="x"/>
    <s v="Not Included"/>
    <x v="3"/>
    <s v="N/A"/>
    <m/>
    <m/>
    <m/>
    <m/>
    <m/>
    <m/>
    <m/>
    <m/>
    <n v="0"/>
    <m/>
    <m/>
    <m/>
    <m/>
    <m/>
    <m/>
    <m/>
    <n v="0"/>
    <n v="140"/>
    <m/>
    <n v="199"/>
    <n v="0"/>
    <m/>
    <m/>
    <m/>
    <s v="Stonebridge Companies"/>
    <m/>
    <m/>
    <m/>
    <m/>
    <m/>
    <m/>
  </r>
  <r>
    <n v="1191"/>
    <s v="Sync36"/>
    <m/>
    <m/>
    <x v="12"/>
    <m/>
    <x v="0"/>
    <s v="6963 W 109th Ave"/>
    <s v="Westminster"/>
    <s v="CO"/>
    <n v="39.893920000000001"/>
    <n v="-105.07344999999999"/>
    <x v="5"/>
    <x v="14"/>
    <n v="136"/>
    <n v="0.5"/>
    <s v="x"/>
    <s v="Included"/>
    <x v="0"/>
    <s v="Market Rate"/>
    <s v="Rental "/>
    <m/>
    <m/>
    <m/>
    <n v="392"/>
    <m/>
    <m/>
    <m/>
    <n v="392"/>
    <m/>
    <m/>
    <m/>
    <m/>
    <m/>
    <m/>
    <m/>
    <n v="0"/>
    <m/>
    <m/>
    <m/>
    <m/>
    <m/>
    <m/>
    <m/>
    <s v="Lennar"/>
    <s v="MAA"/>
    <s v="720-943-7831"/>
    <m/>
    <m/>
    <m/>
    <m/>
  </r>
  <r>
    <n v="1199"/>
    <s v="Alamo Draft House"/>
    <m/>
    <m/>
    <x v="2"/>
    <m/>
    <x v="0"/>
    <s v="8905 Westminster Blvd"/>
    <s v="Westminster"/>
    <s v="CO"/>
    <n v="39.858469999999997"/>
    <n v="-105.06189999999999"/>
    <x v="5"/>
    <x v="15"/>
    <n v="133"/>
    <n v="0.5"/>
    <s v="x"/>
    <s v="Not Included"/>
    <x v="1"/>
    <s v="N/A"/>
    <s v=""/>
    <m/>
    <m/>
    <m/>
    <m/>
    <m/>
    <m/>
    <m/>
    <n v="0"/>
    <m/>
    <m/>
    <m/>
    <s v="Retail"/>
    <s v=""/>
    <n v="40000"/>
    <s v=""/>
    <n v="40000"/>
    <s v=""/>
    <m/>
    <m/>
    <m/>
    <m/>
    <m/>
    <m/>
    <m/>
    <m/>
    <m/>
    <m/>
    <m/>
    <m/>
    <m/>
  </r>
  <r>
    <n v="1200"/>
    <s v="Ascent Westminster"/>
    <m/>
    <m/>
    <x v="2"/>
    <m/>
    <x v="0"/>
    <s v="8860 Westminster Blvd"/>
    <s v="Westminster"/>
    <s v="CO"/>
    <n v="39.857019999999999"/>
    <n v="-105.05973"/>
    <x v="5"/>
    <x v="15"/>
    <n v="133"/>
    <n v="0.5"/>
    <s v="x"/>
    <s v="Not Included"/>
    <x v="2"/>
    <s v="Market Rate"/>
    <s v="Rental"/>
    <m/>
    <m/>
    <m/>
    <n v="255"/>
    <m/>
    <m/>
    <m/>
    <n v="255"/>
    <m/>
    <m/>
    <m/>
    <s v="Retail"/>
    <s v=""/>
    <n v="22000"/>
    <s v=""/>
    <n v="22000"/>
    <s v=""/>
    <m/>
    <m/>
    <m/>
    <m/>
    <m/>
    <m/>
    <m/>
    <m/>
    <m/>
    <m/>
    <m/>
    <m/>
    <m/>
  </r>
  <r>
    <n v="1201"/>
    <s v="Eaton Street Apartments"/>
    <m/>
    <m/>
    <x v="2"/>
    <m/>
    <x v="0"/>
    <s v="8877 Eaton St"/>
    <s v="Westminster"/>
    <s v="CO"/>
    <n v="39.858170000000001"/>
    <n v="-105.05875"/>
    <x v="5"/>
    <x v="15"/>
    <n v="133"/>
    <n v="0.5"/>
    <s v="x"/>
    <s v="Not Included"/>
    <x v="2"/>
    <s v="Affordable"/>
    <s v="Rental"/>
    <m/>
    <n v="118"/>
    <m/>
    <m/>
    <m/>
    <m/>
    <m/>
    <n v="118"/>
    <m/>
    <m/>
    <m/>
    <s v="Retail"/>
    <s v=""/>
    <n v="22000"/>
    <s v=""/>
    <n v="22000"/>
    <s v=""/>
    <m/>
    <m/>
    <m/>
    <m/>
    <m/>
    <m/>
    <m/>
    <m/>
    <m/>
    <m/>
    <m/>
    <m/>
    <m/>
  </r>
  <r>
    <n v="1202"/>
    <s v="Schnitzer West"/>
    <s v="Downtown Westminster Block C3 Office"/>
    <m/>
    <x v="8"/>
    <m/>
    <x v="1"/>
    <s v="Downtown Westminster"/>
    <s v="Westminster"/>
    <s v="CO"/>
    <n v="39.858820000000001"/>
    <n v="-105.05934000000001"/>
    <x v="5"/>
    <x v="15"/>
    <n v="133"/>
    <n v="0.5"/>
    <s v="update"/>
    <s v="Not Included"/>
    <x v="1"/>
    <s v="N/A"/>
    <s v=""/>
    <m/>
    <m/>
    <m/>
    <m/>
    <m/>
    <m/>
    <m/>
    <n v="0"/>
    <m/>
    <m/>
    <m/>
    <m/>
    <m/>
    <m/>
    <m/>
    <m/>
    <s v=""/>
    <m/>
    <m/>
    <m/>
    <m/>
    <m/>
    <m/>
    <m/>
    <m/>
    <m/>
    <m/>
    <m/>
    <m/>
    <m/>
  </r>
  <r>
    <n v="1203"/>
    <s v="Origin Hotel"/>
    <m/>
    <m/>
    <x v="4"/>
    <m/>
    <x v="0"/>
    <s v="Downtown Westminster"/>
    <s v="Westminster"/>
    <s v="CO"/>
    <n v="39.857849999999999"/>
    <n v="-105.06159"/>
    <x v="5"/>
    <x v="15"/>
    <n v="133"/>
    <n v="0.5"/>
    <s v="update"/>
    <s v="Not Included"/>
    <x v="2"/>
    <s v="N/A"/>
    <s v=""/>
    <m/>
    <m/>
    <m/>
    <m/>
    <m/>
    <m/>
    <m/>
    <n v="0"/>
    <m/>
    <m/>
    <m/>
    <s v="Retail"/>
    <s v=""/>
    <n v="15000"/>
    <s v=""/>
    <n v="15000"/>
    <n v="125"/>
    <m/>
    <m/>
    <m/>
    <m/>
    <m/>
    <m/>
    <m/>
    <m/>
    <m/>
    <m/>
    <m/>
    <m/>
    <m/>
  </r>
  <r>
    <n v="1204"/>
    <s v="Aspire Westminster"/>
    <s v="Sherman Apartments"/>
    <m/>
    <x v="17"/>
    <m/>
    <x v="0"/>
    <s v="Downtown Westminster"/>
    <s v="Westminster"/>
    <s v="CO"/>
    <n v="39.859251"/>
    <n v="-105.060999"/>
    <x v="5"/>
    <x v="15"/>
    <n v="133"/>
    <n v="0.5"/>
    <s v="update"/>
    <s v="Not Included"/>
    <x v="2"/>
    <s v="Market Rate"/>
    <s v="Rental"/>
    <m/>
    <m/>
    <m/>
    <n v="241"/>
    <m/>
    <m/>
    <m/>
    <n v="241"/>
    <m/>
    <m/>
    <m/>
    <s v="Retail"/>
    <s v=""/>
    <n v="37694"/>
    <s v=""/>
    <n v="37694"/>
    <s v=""/>
    <m/>
    <s v="https://www.cityofwestminster.us/Government/Departments/CommunityDevelopment/Planning/ProjectStatus"/>
    <m/>
    <m/>
    <m/>
    <m/>
    <m/>
    <m/>
    <m/>
    <m/>
    <m/>
    <m/>
    <m/>
  </r>
  <r>
    <n v="1213"/>
    <s v="Arvada Station Apartments"/>
    <m/>
    <m/>
    <x v="1"/>
    <m/>
    <x v="0"/>
    <s v="10068 W 52nd Pl"/>
    <s v="Arvada"/>
    <s v="CO"/>
    <n v="39.79121"/>
    <n v="-105.11145999999999"/>
    <x v="6"/>
    <x v="16"/>
    <n v="223"/>
    <n v="0.1"/>
    <s v="x"/>
    <s v="Included"/>
    <x v="0"/>
    <s v="Market Rate"/>
    <s v="Rental"/>
    <m/>
    <m/>
    <m/>
    <n v="378"/>
    <m/>
    <m/>
    <m/>
    <n v="378"/>
    <m/>
    <m/>
    <m/>
    <m/>
    <m/>
    <m/>
    <m/>
    <n v="0"/>
    <n v="0"/>
    <m/>
    <m/>
    <n v="0"/>
    <m/>
    <m/>
    <m/>
    <s v="Embrey Properties"/>
    <m/>
    <m/>
    <m/>
    <m/>
    <m/>
    <m/>
  </r>
  <r>
    <n v="1214"/>
    <s v="Gateway Arvada Ridge"/>
    <m/>
    <m/>
    <x v="2"/>
    <m/>
    <x v="0"/>
    <s v="5458 Lee St"/>
    <s v="Arvada"/>
    <s v="CO"/>
    <n v="39.794545999999997"/>
    <n v="-105.111025"/>
    <x v="6"/>
    <x v="16"/>
    <n v="223"/>
    <n v="0.2"/>
    <s v="x"/>
    <s v="Included"/>
    <x v="0"/>
    <s v="Market Rate"/>
    <s v="Rental"/>
    <m/>
    <m/>
    <m/>
    <n v="296"/>
    <m/>
    <m/>
    <m/>
    <n v="296"/>
    <m/>
    <m/>
    <m/>
    <m/>
    <s v=""/>
    <s v=""/>
    <s v=""/>
    <n v="0"/>
    <s v=""/>
    <m/>
    <m/>
    <m/>
    <m/>
    <m/>
    <m/>
    <s v="Embrey"/>
    <s v="Embrey"/>
    <m/>
    <m/>
    <m/>
    <m/>
    <m/>
  </r>
  <r>
    <n v="1217"/>
    <s v="Hilton Garden Inn"/>
    <m/>
    <m/>
    <x v="11"/>
    <m/>
    <x v="0"/>
    <s v="5455 Olde Wadsworth Blvd"/>
    <s v="Arvada"/>
    <s v="CO"/>
    <n v="39.796199999999999"/>
    <n v="-105.08251"/>
    <x v="6"/>
    <x v="17"/>
    <n v="34"/>
    <n v="0.2"/>
    <s v="x"/>
    <s v="Not Included"/>
    <x v="3"/>
    <s v="N/A"/>
    <s v=""/>
    <m/>
    <m/>
    <m/>
    <m/>
    <m/>
    <m/>
    <m/>
    <n v="0"/>
    <m/>
    <m/>
    <m/>
    <m/>
    <s v=""/>
    <s v=""/>
    <s v=""/>
    <n v="0"/>
    <n v="136"/>
    <m/>
    <m/>
    <m/>
    <m/>
    <m/>
    <m/>
    <m/>
    <m/>
    <m/>
    <m/>
    <m/>
    <m/>
    <m/>
  </r>
  <r>
    <n v="1218"/>
    <s v="Park Place"/>
    <m/>
    <m/>
    <x v="3"/>
    <m/>
    <x v="0"/>
    <s v="5743 Teller St"/>
    <s v="Arvada"/>
    <s v="CO"/>
    <n v="39.801160000000003"/>
    <n v="-105.07741"/>
    <x v="6"/>
    <x v="17"/>
    <n v="34"/>
    <n v="0.3"/>
    <s v="x"/>
    <s v="Included"/>
    <x v="0"/>
    <s v="Market Rate"/>
    <s v="Rental"/>
    <m/>
    <m/>
    <m/>
    <n v="153"/>
    <m/>
    <m/>
    <m/>
    <n v="153"/>
    <m/>
    <m/>
    <m/>
    <m/>
    <s v=""/>
    <s v=""/>
    <s v=""/>
    <n v="0"/>
    <s v=""/>
    <m/>
    <m/>
    <m/>
    <m/>
    <m/>
    <m/>
    <s v="Goldberg Properties, Berland Development Group"/>
    <s v="Griffis Blessing"/>
    <m/>
    <m/>
    <m/>
    <m/>
    <m/>
  </r>
  <r>
    <n v="1219"/>
    <s v="Solana"/>
    <m/>
    <m/>
    <x v="11"/>
    <m/>
    <x v="0"/>
    <s v="6875 W 56th Ave"/>
    <s v="Arvada"/>
    <s v="CO"/>
    <n v="39.798699999999997"/>
    <n v="-105.07326999999999"/>
    <x v="6"/>
    <x v="17"/>
    <n v="34"/>
    <n v="0.5"/>
    <s v="x"/>
    <s v="Included"/>
    <x v="0"/>
    <s v="Market Rate"/>
    <s v="Rental"/>
    <m/>
    <m/>
    <m/>
    <n v="352"/>
    <m/>
    <m/>
    <m/>
    <n v="352"/>
    <m/>
    <m/>
    <m/>
    <m/>
    <s v=""/>
    <s v=""/>
    <s v=""/>
    <n v="0"/>
    <s v=""/>
    <m/>
    <m/>
    <m/>
    <m/>
    <m/>
    <m/>
    <s v="ReyLenn LLC"/>
    <s v="Greystar"/>
    <m/>
    <m/>
    <m/>
    <m/>
    <m/>
  </r>
  <r>
    <n v="1220"/>
    <s v="Water Tower Flats"/>
    <m/>
    <m/>
    <x v="18"/>
    <m/>
    <x v="0"/>
    <s v="7783 W 55th Ave"/>
    <s v="Arvada"/>
    <s v="CO"/>
    <n v="39.797220000000003"/>
    <n v="-105.08337"/>
    <x v="6"/>
    <x v="17"/>
    <n v="34"/>
    <n v="0.2"/>
    <s v="x"/>
    <s v="Included"/>
    <x v="0"/>
    <s v="Market Rate"/>
    <s v="Rental"/>
    <m/>
    <m/>
    <m/>
    <n v="327"/>
    <m/>
    <m/>
    <m/>
    <n v="327"/>
    <m/>
    <m/>
    <m/>
    <m/>
    <s v=""/>
    <s v=""/>
    <s v=""/>
    <n v="0"/>
    <s v=""/>
    <m/>
    <m/>
    <m/>
    <m/>
    <m/>
    <m/>
    <s v="Carmel Partners"/>
    <s v="Lincoln Property Company"/>
    <m/>
    <m/>
    <m/>
    <m/>
    <m/>
  </r>
  <r>
    <n v="1221"/>
    <s v="The Russell"/>
    <s v="Olde Town Residences (Phase I)"/>
    <m/>
    <x v="19"/>
    <m/>
    <x v="1"/>
    <s v="W 56th Pl and Wadsworth Bypass"/>
    <s v="Arvada"/>
    <s v="CO"/>
    <n v="39.798740000000002"/>
    <n v="-105.07782"/>
    <x v="6"/>
    <x v="17"/>
    <n v="34"/>
    <n v="0.1"/>
    <s v="update"/>
    <s v="Not Included"/>
    <x v="0"/>
    <s v="Market Rate"/>
    <s v="Rental"/>
    <m/>
    <m/>
    <m/>
    <n v="252"/>
    <m/>
    <m/>
    <m/>
    <n v="252"/>
    <m/>
    <m/>
    <m/>
    <m/>
    <s v=""/>
    <s v=""/>
    <s v=""/>
    <n v="0"/>
    <s v=""/>
    <m/>
    <m/>
    <m/>
    <m/>
    <m/>
    <m/>
    <m/>
    <m/>
    <m/>
    <m/>
    <m/>
    <m/>
    <m/>
  </r>
  <r>
    <n v="1222"/>
    <s v="Residence Inn by Marriott"/>
    <s v="Olde Town Retail (Phase II)"/>
    <m/>
    <x v="19"/>
    <m/>
    <x v="1"/>
    <s v="W 56th Pl and Wadsworth Bypass"/>
    <s v="Arvada"/>
    <s v="CO"/>
    <n v="39.79795"/>
    <n v="-105.07810000000001"/>
    <x v="6"/>
    <x v="17"/>
    <n v="34"/>
    <n v="0.1"/>
    <s v="update"/>
    <s v="Not Included"/>
    <x v="1"/>
    <s v="N/A"/>
    <s v=""/>
    <m/>
    <m/>
    <m/>
    <m/>
    <m/>
    <m/>
    <m/>
    <n v="0"/>
    <m/>
    <m/>
    <m/>
    <s v="Retail"/>
    <s v=""/>
    <n v="15250"/>
    <s v=""/>
    <n v="15250"/>
    <n v="128"/>
    <m/>
    <s v="Email, Trammell Crow"/>
    <m/>
    <m/>
    <m/>
    <m/>
    <m/>
    <m/>
    <m/>
    <m/>
    <m/>
    <m/>
    <m/>
  </r>
  <r>
    <n v="1227"/>
    <s v="Fox Park"/>
    <s v="Denver Post"/>
    <m/>
    <x v="8"/>
    <m/>
    <x v="1"/>
    <s v="Northeast of 41st/Fox Station"/>
    <s v="Denver"/>
    <s v="CO"/>
    <n v="39.779904999999999"/>
    <n v="-104.99503900000001"/>
    <x v="4"/>
    <x v="8"/>
    <n v="227"/>
    <n v="0.1"/>
    <s v="x"/>
    <s v="Not Included"/>
    <x v="2"/>
    <s v="TBD"/>
    <s v="TBD"/>
    <m/>
    <m/>
    <m/>
    <m/>
    <m/>
    <m/>
    <m/>
    <n v="0"/>
    <m/>
    <m/>
    <m/>
    <m/>
    <m/>
    <m/>
    <s v=""/>
    <n v="0"/>
    <s v=""/>
    <m/>
    <m/>
    <m/>
    <m/>
    <m/>
    <m/>
    <m/>
    <m/>
    <m/>
    <m/>
    <m/>
    <m/>
    <m/>
  </r>
  <r>
    <n v="1228"/>
    <s v="Zia"/>
    <m/>
    <m/>
    <x v="13"/>
    <m/>
    <x v="0"/>
    <s v="Inca St and 41st Ave"/>
    <s v="Denver"/>
    <s v="CO"/>
    <n v="39.772309999999997"/>
    <n v="-104.99861"/>
    <x v="4"/>
    <x v="8"/>
    <n v="227"/>
    <n v="0.1"/>
    <s v="x"/>
    <s v="Not Included"/>
    <x v="2"/>
    <s v="Mixed Income"/>
    <s v="Mixed Tenure"/>
    <m/>
    <n v="66"/>
    <n v="25"/>
    <n v="250"/>
    <n v="95"/>
    <m/>
    <m/>
    <n v="436"/>
    <m/>
    <m/>
    <m/>
    <s v="Retail"/>
    <s v=""/>
    <n v="8734"/>
    <s v=""/>
    <n v="8734"/>
    <s v=""/>
    <m/>
    <s v="CCD Development Map and Architect's website: https://crainearch.com/project-update-zia-2/"/>
    <m/>
    <m/>
    <m/>
    <m/>
    <s v="Confluence Communities"/>
    <m/>
    <m/>
    <m/>
    <m/>
    <m/>
    <m/>
  </r>
  <r>
    <n v="1235"/>
    <s v="Alto Apartments"/>
    <s v="Alto at Westminster"/>
    <m/>
    <x v="12"/>
    <m/>
    <x v="0"/>
    <s v="3045 W 71st Ave"/>
    <s v="Westminster"/>
    <s v="CO"/>
    <n v="39.824860000000001"/>
    <n v="-105.02549999999999"/>
    <x v="4"/>
    <x v="18"/>
    <n v="228"/>
    <n v="0.3"/>
    <s v="x"/>
    <s v="Included"/>
    <x v="0"/>
    <s v="Affordable"/>
    <s v="Rental"/>
    <m/>
    <n v="70"/>
    <m/>
    <m/>
    <m/>
    <m/>
    <m/>
    <n v="70"/>
    <m/>
    <m/>
    <m/>
    <m/>
    <m/>
    <m/>
    <m/>
    <n v="0"/>
    <m/>
    <m/>
    <m/>
    <m/>
    <m/>
    <m/>
    <m/>
    <s v="Unison Housing Partners"/>
    <s v="Unison Housing Partners"/>
    <s v="720-644-1343"/>
    <s v="Andrew Chapin"/>
    <s v="achapin@unisonhp.org"/>
    <m/>
    <m/>
  </r>
  <r>
    <n v="1244"/>
    <s v="Courtyard by Marriott"/>
    <m/>
    <m/>
    <x v="4"/>
    <m/>
    <x v="0"/>
    <s v="255 N Blackhawk St"/>
    <s v="Aurora"/>
    <s v="CO"/>
    <n v="39.720370000000003"/>
    <n v="-104.82459"/>
    <x v="7"/>
    <x v="19"/>
    <n v="230"/>
    <n v="0.2"/>
    <s v="update"/>
    <s v="Not Included"/>
    <x v="3"/>
    <s v="N/A"/>
    <m/>
    <m/>
    <m/>
    <m/>
    <m/>
    <m/>
    <m/>
    <m/>
    <n v="0"/>
    <m/>
    <m/>
    <m/>
    <m/>
    <m/>
    <m/>
    <m/>
    <n v="0"/>
    <n v="139"/>
    <m/>
    <m/>
    <n v="0"/>
    <m/>
    <m/>
    <m/>
    <m/>
    <m/>
    <m/>
    <m/>
    <m/>
    <m/>
    <m/>
  </r>
  <r>
    <n v="1245"/>
    <s v="Griffis Fitzsimons South"/>
    <m/>
    <m/>
    <x v="7"/>
    <m/>
    <x v="0"/>
    <s v="325 N Sable Blvd"/>
    <s v="Aurora"/>
    <s v="CO"/>
    <n v="39.721260000000001"/>
    <n v="-104.82031000000001"/>
    <x v="7"/>
    <x v="19"/>
    <n v="230"/>
    <n v="0.5"/>
    <s v="x"/>
    <s v="Included"/>
    <x v="0"/>
    <s v="Market Rate"/>
    <s v="Rental"/>
    <m/>
    <m/>
    <m/>
    <n v="288"/>
    <m/>
    <m/>
    <m/>
    <n v="288"/>
    <m/>
    <m/>
    <m/>
    <m/>
    <m/>
    <m/>
    <m/>
    <n v="0"/>
    <m/>
    <m/>
    <m/>
    <m/>
    <m/>
    <m/>
    <m/>
    <s v="Griffis Residential"/>
    <m/>
    <s v="303-900-3694"/>
    <s v="Katie"/>
    <s v="fitzsimonssouth@griffisresidential.com"/>
    <m/>
    <m/>
  </r>
  <r>
    <n v="1248"/>
    <s v="Parkside Collective"/>
    <s v="Parkside at City Center"/>
    <m/>
    <x v="4"/>
    <m/>
    <x v="0"/>
    <s v="14565 E Alameda Ave"/>
    <s v="Aurora"/>
    <s v="CO"/>
    <n v="39.711869999999998"/>
    <n v="-104.81806"/>
    <x v="7"/>
    <x v="20"/>
    <n v="234"/>
    <n v="0.2"/>
    <s v="update"/>
    <s v="Not Included"/>
    <x v="2"/>
    <s v="Market Rate"/>
    <s v="Rental"/>
    <m/>
    <m/>
    <m/>
    <n v="216"/>
    <m/>
    <m/>
    <m/>
    <n v="216"/>
    <m/>
    <m/>
    <m/>
    <s v="Retail"/>
    <s v=""/>
    <n v="25000"/>
    <s v=""/>
    <n v="25000"/>
    <s v=""/>
    <m/>
    <m/>
    <m/>
    <m/>
    <m/>
    <m/>
    <m/>
    <m/>
    <m/>
    <m/>
    <m/>
    <m/>
    <m/>
  </r>
  <r>
    <n v="1251"/>
    <s v="Forum Fitzsimons"/>
    <m/>
    <m/>
    <x v="12"/>
    <m/>
    <x v="0"/>
    <s v="13650 E Colfax Ave"/>
    <s v="Aurora"/>
    <s v="CO"/>
    <n v="39.739420000000003"/>
    <n v="-104.82959"/>
    <x v="7"/>
    <x v="21"/>
    <n v="232"/>
    <n v="0.1"/>
    <s v="x"/>
    <s v="Included"/>
    <x v="2"/>
    <s v="Market Rate"/>
    <s v="Rental"/>
    <m/>
    <m/>
    <m/>
    <n v="409"/>
    <m/>
    <m/>
    <m/>
    <n v="409"/>
    <m/>
    <m/>
    <m/>
    <s v="Retail"/>
    <m/>
    <n v="29000"/>
    <m/>
    <n v="29000"/>
    <m/>
    <m/>
    <m/>
    <m/>
    <m/>
    <m/>
    <m/>
    <s v="Catalina Development Co"/>
    <s v="Greystar"/>
    <s v="855-631-2621"/>
    <s v="Alexis"/>
    <s v="forumfitz@greystar.com"/>
    <m/>
    <m/>
  </r>
  <r>
    <n v="1252"/>
    <s v="Holiday Inn Express &amp; Suites"/>
    <m/>
    <m/>
    <x v="2"/>
    <m/>
    <x v="0"/>
    <s v="14200 E Colfax Ave"/>
    <s v="Aurora"/>
    <s v="CO"/>
    <n v="39.739179999999998"/>
    <n v="-104.82191"/>
    <x v="7"/>
    <x v="21"/>
    <n v="232"/>
    <n v="0.3"/>
    <s v="x"/>
    <s v="Not Included"/>
    <x v="3"/>
    <s v="N/A"/>
    <s v=""/>
    <m/>
    <m/>
    <m/>
    <m/>
    <m/>
    <m/>
    <m/>
    <n v="0"/>
    <m/>
    <m/>
    <m/>
    <m/>
    <s v=""/>
    <s v=""/>
    <s v=""/>
    <n v="0"/>
    <n v="126"/>
    <m/>
    <m/>
    <m/>
    <m/>
    <m/>
    <m/>
    <m/>
    <m/>
    <m/>
    <m/>
    <m/>
    <m/>
    <m/>
  </r>
  <r>
    <n v="1253"/>
    <s v="Comfort Suites"/>
    <m/>
    <m/>
    <x v="12"/>
    <m/>
    <x v="0"/>
    <s v="14571 E Colfax Ave"/>
    <s v="Aurora"/>
    <s v="CO"/>
    <n v="39.74127"/>
    <n v="-104.81824"/>
    <x v="7"/>
    <x v="21"/>
    <n v="232"/>
    <n v="0.5"/>
    <s v="x"/>
    <s v="Not Included"/>
    <x v="3"/>
    <s v="N/A"/>
    <s v=""/>
    <m/>
    <m/>
    <m/>
    <m/>
    <m/>
    <m/>
    <m/>
    <n v="0"/>
    <m/>
    <m/>
    <m/>
    <m/>
    <s v=""/>
    <s v=""/>
    <s v=""/>
    <n v="0"/>
    <n v="90"/>
    <m/>
    <m/>
    <m/>
    <m/>
    <m/>
    <m/>
    <m/>
    <m/>
    <m/>
    <m/>
    <m/>
    <m/>
    <m/>
  </r>
  <r>
    <n v="1254"/>
    <s v="Legacy at Fitzsimons Village"/>
    <m/>
    <m/>
    <x v="4"/>
    <m/>
    <x v="0"/>
    <s v="1363 N Victor St"/>
    <s v="Aurora"/>
    <s v="CO"/>
    <n v="39.738498"/>
    <n v="-104.83371"/>
    <x v="7"/>
    <x v="21"/>
    <n v="232"/>
    <n v="0.4"/>
    <s v="update"/>
    <s v="Not Included"/>
    <x v="0"/>
    <s v="Market Rate"/>
    <s v="Rental"/>
    <m/>
    <m/>
    <m/>
    <n v="364"/>
    <m/>
    <m/>
    <m/>
    <n v="364"/>
    <m/>
    <m/>
    <m/>
    <m/>
    <s v=""/>
    <s v=""/>
    <s v=""/>
    <n v="0"/>
    <s v=""/>
    <m/>
    <m/>
    <m/>
    <m/>
    <m/>
    <m/>
    <m/>
    <m/>
    <m/>
    <m/>
    <m/>
    <m/>
    <m/>
  </r>
  <r>
    <n v="1255"/>
    <s v="Alta Fitzsimons"/>
    <m/>
    <m/>
    <x v="8"/>
    <m/>
    <x v="1"/>
    <s v="Colfax Ave and Fitzsimons Pkwy"/>
    <s v="Aurora"/>
    <s v="CO"/>
    <n v="39.741219999999998"/>
    <n v="-104.82765999999999"/>
    <x v="7"/>
    <x v="21"/>
    <n v="232"/>
    <n v="0.1"/>
    <s v="x"/>
    <s v="Not Included"/>
    <x v="0"/>
    <s v="Market Rate"/>
    <s v="Rental"/>
    <m/>
    <m/>
    <m/>
    <n v="294"/>
    <m/>
    <m/>
    <m/>
    <n v="294"/>
    <m/>
    <m/>
    <m/>
    <m/>
    <s v=""/>
    <s v=""/>
    <s v=""/>
    <n v="0"/>
    <s v=""/>
    <m/>
    <m/>
    <m/>
    <m/>
    <m/>
    <m/>
    <m/>
    <m/>
    <m/>
    <m/>
    <m/>
    <m/>
    <m/>
  </r>
  <r>
    <n v="1257"/>
    <s v="Fitzsimons 100"/>
    <m/>
    <m/>
    <x v="20"/>
    <m/>
    <x v="0"/>
    <s v="13100 E Colfax Ave"/>
    <s v="Aurora"/>
    <s v="CO"/>
    <n v="39.739809999999999"/>
    <n v="-104.83599"/>
    <x v="7"/>
    <x v="21"/>
    <n v="232"/>
    <n v="0.5"/>
    <s v="x"/>
    <s v="Not Included"/>
    <x v="1"/>
    <s v="N/A"/>
    <m/>
    <m/>
    <m/>
    <m/>
    <m/>
    <m/>
    <m/>
    <m/>
    <n v="0"/>
    <m/>
    <m/>
    <m/>
    <s v="Mixed: Office, Retail"/>
    <n v="151700"/>
    <n v="16000"/>
    <m/>
    <n v="167700"/>
    <n v="0"/>
    <m/>
    <m/>
    <n v="80000000"/>
    <m/>
    <m/>
    <m/>
    <s v="Corporex"/>
    <m/>
    <m/>
    <m/>
    <m/>
    <m/>
    <m/>
  </r>
  <r>
    <n v="1265"/>
    <s v="Hyatt Regency Aurora-Denver Conference Center"/>
    <m/>
    <m/>
    <x v="14"/>
    <m/>
    <x v="0"/>
    <s v="13200 E 14th Pl"/>
    <s v="Aurora"/>
    <s v="CO"/>
    <n v="39.737400000000001"/>
    <n v="-104.83542"/>
    <x v="7"/>
    <x v="21"/>
    <n v="232"/>
    <n v="0.6"/>
    <s v="x"/>
    <s v="Not Included"/>
    <x v="3"/>
    <s v="N/A"/>
    <m/>
    <m/>
    <m/>
    <m/>
    <m/>
    <m/>
    <m/>
    <m/>
    <n v="0"/>
    <m/>
    <m/>
    <m/>
    <m/>
    <m/>
    <m/>
    <m/>
    <n v="0"/>
    <n v="249"/>
    <m/>
    <m/>
    <m/>
    <m/>
    <m/>
    <m/>
    <m/>
    <m/>
    <m/>
    <m/>
    <m/>
    <m/>
    <m/>
  </r>
  <r>
    <n v="1266"/>
    <s v="SpringHill Suites Anschutz Medical Campus"/>
    <m/>
    <m/>
    <x v="20"/>
    <m/>
    <x v="0"/>
    <s v="13400 E Colfax Ave"/>
    <s v="Aurora"/>
    <s v="CO"/>
    <n v="39.739910000000002"/>
    <n v="-104.83337"/>
    <x v="7"/>
    <x v="21"/>
    <n v="232"/>
    <n v="0.3"/>
    <s v="x"/>
    <s v="Not Included"/>
    <x v="3"/>
    <s v="N/A"/>
    <m/>
    <m/>
    <m/>
    <m/>
    <m/>
    <m/>
    <m/>
    <m/>
    <n v="0"/>
    <m/>
    <m/>
    <m/>
    <m/>
    <m/>
    <m/>
    <m/>
    <n v="0"/>
    <n v="153"/>
    <m/>
    <m/>
    <m/>
    <m/>
    <m/>
    <m/>
    <m/>
    <m/>
    <m/>
    <m/>
    <m/>
    <m/>
    <m/>
  </r>
  <r>
    <n v="1277"/>
    <s v="The Savoy at Dayton Station Apartments"/>
    <m/>
    <m/>
    <x v="9"/>
    <m/>
    <x v="0"/>
    <s v="3645 S Dallas St"/>
    <s v="Aurora"/>
    <s v="CO"/>
    <n v="39.648530000000001"/>
    <n v="-104.87869999999999"/>
    <x v="7"/>
    <x v="22"/>
    <n v="130"/>
    <n v="0.3"/>
    <s v="x"/>
    <s v="Included"/>
    <x v="2"/>
    <s v="Market Rate"/>
    <s v="Rental"/>
    <m/>
    <m/>
    <m/>
    <n v="372"/>
    <m/>
    <m/>
    <m/>
    <n v="372"/>
    <m/>
    <m/>
    <m/>
    <m/>
    <m/>
    <m/>
    <m/>
    <n v="0"/>
    <n v="0"/>
    <m/>
    <m/>
    <n v="0"/>
    <m/>
    <m/>
    <m/>
    <s v="Equity Residential"/>
    <s v="Milestone Management"/>
    <s v="866-384-2051"/>
    <s v="Katrina"/>
    <s v="daytonstationL2@milestone-mgt.com"/>
    <m/>
    <m/>
  </r>
  <r>
    <n v="1278"/>
    <s v="Town Center Terrace"/>
    <m/>
    <m/>
    <x v="21"/>
    <m/>
    <x v="0"/>
    <s v="3766 S Dayton St"/>
    <s v="Aurora"/>
    <s v="CO"/>
    <n v="39.646500000000003"/>
    <n v="-104.87738"/>
    <x v="7"/>
    <x v="22"/>
    <n v="130"/>
    <n v="0.4"/>
    <s v="x"/>
    <s v="Not Included"/>
    <x v="0"/>
    <s v="Market Rate"/>
    <s v="Condo"/>
    <m/>
    <m/>
    <m/>
    <n v="0"/>
    <n v="169"/>
    <m/>
    <m/>
    <n v="169"/>
    <m/>
    <m/>
    <m/>
    <m/>
    <m/>
    <m/>
    <m/>
    <n v="0"/>
    <n v="0"/>
    <m/>
    <m/>
    <n v="0"/>
    <m/>
    <m/>
    <m/>
    <s v="Town Center Terrace Inc."/>
    <m/>
    <m/>
    <m/>
    <m/>
    <m/>
    <m/>
  </r>
  <r>
    <n v="1279"/>
    <s v="Village at Hampden Town Center"/>
    <m/>
    <m/>
    <x v="21"/>
    <m/>
    <x v="0"/>
    <s v="3601 S Dallas St"/>
    <s v="Aurora"/>
    <s v="CO"/>
    <n v="39.650539999999999"/>
    <n v="-104.87907"/>
    <x v="7"/>
    <x v="22"/>
    <n v="130"/>
    <n v="0.5"/>
    <s v="x"/>
    <s v="Included"/>
    <x v="0"/>
    <s v="Market Rate"/>
    <s v="Rental"/>
    <m/>
    <m/>
    <m/>
    <n v="132"/>
    <m/>
    <m/>
    <m/>
    <n v="132"/>
    <m/>
    <m/>
    <m/>
    <m/>
    <s v=""/>
    <s v=""/>
    <s v=""/>
    <n v="0"/>
    <s v=""/>
    <m/>
    <m/>
    <n v="12000000"/>
    <m/>
    <m/>
    <m/>
    <s v="Hendricks Communities, LLC"/>
    <m/>
    <s v="303-750-5400"/>
    <s v="Charles "/>
    <m/>
    <m/>
    <m/>
  </r>
  <r>
    <n v="1284"/>
    <s v="21 Fitzsimons"/>
    <m/>
    <m/>
    <x v="6"/>
    <m/>
    <x v="0"/>
    <s v="2100 N Ursula St"/>
    <s v="Aurora"/>
    <s v="CO"/>
    <n v="39.749720000000003"/>
    <n v="-104.83799999999999"/>
    <x v="7"/>
    <x v="23"/>
    <n v="235"/>
    <n v="0.5"/>
    <s v="x"/>
    <s v="Included"/>
    <x v="2"/>
    <s v="Market Rate"/>
    <s v="Rental"/>
    <m/>
    <m/>
    <m/>
    <n v="600"/>
    <m/>
    <m/>
    <m/>
    <n v="600"/>
    <m/>
    <m/>
    <m/>
    <s v="Retail"/>
    <m/>
    <n v="16000"/>
    <m/>
    <n v="16000"/>
    <n v="0"/>
    <m/>
    <m/>
    <n v="57000000"/>
    <m/>
    <m/>
    <m/>
    <s v="The Pauls Corporation"/>
    <m/>
    <m/>
    <m/>
    <m/>
    <m/>
    <m/>
  </r>
  <r>
    <n v="1286"/>
    <s v="Solana Fitzsimons"/>
    <m/>
    <m/>
    <x v="13"/>
    <m/>
    <x v="0"/>
    <s v="11700 E 26th Ave"/>
    <s v="Denver"/>
    <s v="CO"/>
    <n v="39.754100000000001"/>
    <n v="-104.85077099999999"/>
    <x v="7"/>
    <x v="23"/>
    <n v="235"/>
    <n v="0.3"/>
    <s v="x"/>
    <s v="Not Included"/>
    <x v="0"/>
    <s v="Market Rate"/>
    <s v="Rental"/>
    <m/>
    <m/>
    <m/>
    <n v="280"/>
    <m/>
    <m/>
    <m/>
    <n v="280"/>
    <m/>
    <m/>
    <m/>
    <m/>
    <m/>
    <m/>
    <m/>
    <n v="0"/>
    <m/>
    <m/>
    <m/>
    <m/>
    <m/>
    <m/>
    <m/>
    <m/>
    <m/>
    <m/>
    <m/>
    <m/>
    <m/>
    <m/>
  </r>
  <r>
    <n v="1294"/>
    <s v="Parq at Iliff Station"/>
    <m/>
    <m/>
    <x v="12"/>
    <m/>
    <x v="0"/>
    <s v="2602 S Anaheim St"/>
    <s v="Aurora"/>
    <s v="CO"/>
    <n v="39.669629999999998"/>
    <n v="-104.82505999999999"/>
    <x v="7"/>
    <x v="24"/>
    <n v="233"/>
    <n v="0.3"/>
    <s v="x"/>
    <s v="Included"/>
    <x v="0"/>
    <s v="Market Rate"/>
    <s v="Rental"/>
    <m/>
    <m/>
    <m/>
    <n v="424"/>
    <m/>
    <m/>
    <m/>
    <n v="424"/>
    <m/>
    <m/>
    <m/>
    <m/>
    <m/>
    <m/>
    <m/>
    <n v="0"/>
    <m/>
    <m/>
    <m/>
    <m/>
    <m/>
    <m/>
    <m/>
    <s v="Steelwave"/>
    <s v="Steelwave"/>
    <s v="720-772-7704"/>
    <s v="Lexxi"/>
    <s v="lwelch@allresco.com"/>
    <s v="2602 S Anaheim St, Aurora, CO 80014"/>
    <m/>
  </r>
  <r>
    <n v="1296"/>
    <s v="Extended Stay America"/>
    <m/>
    <m/>
    <x v="10"/>
    <n v="1996"/>
    <x v="0"/>
    <s v="13941 E Harvard Ave"/>
    <s v="Aurora"/>
    <s v="CO"/>
    <n v="39.672449999999998"/>
    <n v="-104.82621"/>
    <x v="7"/>
    <x v="24"/>
    <n v="233"/>
    <n v="0.3"/>
    <s v="x"/>
    <s v="Not Included"/>
    <x v="3"/>
    <s v="N/A"/>
    <m/>
    <m/>
    <m/>
    <m/>
    <m/>
    <m/>
    <m/>
    <m/>
    <n v="0"/>
    <m/>
    <m/>
    <m/>
    <m/>
    <m/>
    <m/>
    <m/>
    <n v="0"/>
    <n v="137"/>
    <m/>
    <m/>
    <m/>
    <m/>
    <m/>
    <m/>
    <m/>
    <m/>
    <m/>
    <m/>
    <m/>
    <m/>
    <m/>
  </r>
  <r>
    <n v="1297"/>
    <s v="Spur at Iliff Station"/>
    <s v="Iliff Peak"/>
    <m/>
    <x v="2"/>
    <m/>
    <x v="0"/>
    <s v="2337 Blackhawk St"/>
    <s v="Aurora"/>
    <s v="CO"/>
    <n v="39.674129999999998"/>
    <n v="-104.82477"/>
    <x v="7"/>
    <x v="24"/>
    <n v="233"/>
    <n v="0.2"/>
    <s v="x"/>
    <s v="Not Included"/>
    <x v="2"/>
    <s v="Market Rate"/>
    <s v="Rental"/>
    <m/>
    <m/>
    <m/>
    <n v="316"/>
    <m/>
    <m/>
    <m/>
    <n v="316"/>
    <m/>
    <m/>
    <m/>
    <s v="Retail"/>
    <s v=""/>
    <n v="12500"/>
    <s v=""/>
    <n v="12500"/>
    <s v=""/>
    <m/>
    <m/>
    <m/>
    <m/>
    <m/>
    <m/>
    <m/>
    <m/>
    <m/>
    <m/>
    <m/>
    <m/>
    <m/>
  </r>
  <r>
    <n v="1298"/>
    <s v="The Point Crossing"/>
    <m/>
    <s v="The Point at Nine Mile"/>
    <x v="17"/>
    <m/>
    <x v="0"/>
    <s v="3165 S Quari Street"/>
    <s v="Aurora"/>
    <s v="CO"/>
    <n v="39.659146999999997"/>
    <n v="-104.844998"/>
    <x v="7"/>
    <x v="25"/>
    <n v="32"/>
    <n v="0.2"/>
    <s v="update"/>
    <s v="Not Included"/>
    <x v="0"/>
    <s v="Affordable"/>
    <s v="Rental"/>
    <m/>
    <n v="63"/>
    <m/>
    <m/>
    <m/>
    <m/>
    <m/>
    <n v="63"/>
    <m/>
    <m/>
    <m/>
    <m/>
    <m/>
    <m/>
    <s v=""/>
    <n v="0"/>
    <s v=""/>
    <m/>
    <s v="https://milehighdevelopment.com/project/the-point-crossing/"/>
    <m/>
    <m/>
    <m/>
    <m/>
    <m/>
    <m/>
    <m/>
    <m/>
    <m/>
    <m/>
    <m/>
  </r>
  <r>
    <n v="1301"/>
    <s v="Granite Place at Village Center"/>
    <m/>
    <m/>
    <x v="11"/>
    <m/>
    <x v="0"/>
    <s v="6175 S Willow Dr"/>
    <s v="Greenwood Village"/>
    <s v="CO"/>
    <n v="39.602930000000001"/>
    <n v="-104.88854000000001"/>
    <x v="8"/>
    <x v="26"/>
    <n v="2"/>
    <n v="0.2"/>
    <s v="x"/>
    <s v="Not Included"/>
    <x v="1"/>
    <s v="N/A"/>
    <s v=""/>
    <m/>
    <m/>
    <m/>
    <m/>
    <m/>
    <m/>
    <m/>
    <n v="0"/>
    <m/>
    <m/>
    <m/>
    <s v="Office"/>
    <n v="300000"/>
    <s v=""/>
    <s v=""/>
    <n v="300000"/>
    <s v=""/>
    <m/>
    <m/>
    <m/>
    <m/>
    <m/>
    <m/>
    <s v="Confluent Development"/>
    <s v="Granite Properties"/>
    <m/>
    <m/>
    <m/>
    <m/>
    <m/>
  </r>
  <r>
    <n v="1302"/>
    <s v="CoBank"/>
    <m/>
    <m/>
    <x v="3"/>
    <m/>
    <x v="0"/>
    <s v="6340 S Fiddlers Green Cir"/>
    <s v="Greenwood Village"/>
    <s v="CO"/>
    <n v="39.602919999999997"/>
    <n v="-104.89072"/>
    <x v="8"/>
    <x v="26"/>
    <n v="2"/>
    <n v="0.3"/>
    <s v="x"/>
    <s v="Not Included"/>
    <x v="1"/>
    <s v="N/A"/>
    <s v=""/>
    <m/>
    <m/>
    <m/>
    <m/>
    <m/>
    <m/>
    <m/>
    <n v="0"/>
    <m/>
    <m/>
    <m/>
    <s v="Office"/>
    <n v="274000"/>
    <s v=""/>
    <s v=""/>
    <n v="274000"/>
    <s v=""/>
    <m/>
    <m/>
    <m/>
    <m/>
    <m/>
    <m/>
    <m/>
    <m/>
    <m/>
    <m/>
    <m/>
    <m/>
    <m/>
  </r>
  <r>
    <n v="1303"/>
    <s v="Village Center Station II"/>
    <m/>
    <m/>
    <x v="12"/>
    <m/>
    <x v="0"/>
    <s v="6360 S Fiddlers Green Cir"/>
    <s v="Greenwood Village"/>
    <s v="CO"/>
    <n v="39.602029999999999"/>
    <n v="-104.89053"/>
    <x v="8"/>
    <x v="26"/>
    <n v="2"/>
    <n v="0.2"/>
    <s v="x"/>
    <s v="Not Included"/>
    <x v="1"/>
    <s v="N/A"/>
    <s v=""/>
    <m/>
    <m/>
    <m/>
    <m/>
    <m/>
    <m/>
    <m/>
    <n v="0"/>
    <m/>
    <m/>
    <m/>
    <s v="Office"/>
    <n v="324000"/>
    <s v=""/>
    <s v=""/>
    <n v="324000"/>
    <s v=""/>
    <m/>
    <m/>
    <m/>
    <m/>
    <m/>
    <m/>
    <m/>
    <m/>
    <m/>
    <m/>
    <m/>
    <m/>
    <m/>
  </r>
  <r>
    <n v="1304"/>
    <s v="Palazzo Verdi - Phase 1"/>
    <m/>
    <m/>
    <x v="7"/>
    <m/>
    <x v="0"/>
    <s v="6363 S Fiddlers Green Cir"/>
    <s v="Greenwood Village"/>
    <s v="CO"/>
    <n v="39.600619999999999"/>
    <n v="-104.89234"/>
    <x v="8"/>
    <x v="26"/>
    <n v="2"/>
    <n v="0.4"/>
    <s v="x"/>
    <s v="Not Included"/>
    <x v="1"/>
    <s v="N/A"/>
    <s v=""/>
    <m/>
    <m/>
    <m/>
    <m/>
    <m/>
    <m/>
    <m/>
    <n v="0"/>
    <m/>
    <m/>
    <m/>
    <m/>
    <n v="285000"/>
    <m/>
    <n v="14000"/>
    <n v="299000"/>
    <n v="0"/>
    <m/>
    <m/>
    <n v="100000000"/>
    <m/>
    <m/>
    <m/>
    <s v="John Madden Development Company"/>
    <m/>
    <m/>
    <m/>
    <m/>
    <m/>
    <m/>
  </r>
  <r>
    <n v="1305"/>
    <s v="Village Center Station I"/>
    <m/>
    <m/>
    <x v="6"/>
    <m/>
    <x v="0"/>
    <s v="6380 S Fiddlers Green Cir"/>
    <s v="Greenwood Village"/>
    <s v="CO"/>
    <n v="39.601059999999997"/>
    <n v="-104.88967"/>
    <x v="8"/>
    <x v="26"/>
    <n v="2"/>
    <n v="0.2"/>
    <s v="x"/>
    <s v="Not Included"/>
    <x v="1"/>
    <s v="N/A"/>
    <s v=""/>
    <m/>
    <m/>
    <m/>
    <m/>
    <m/>
    <m/>
    <m/>
    <n v="0"/>
    <m/>
    <m/>
    <m/>
    <s v="Office"/>
    <n v="241846"/>
    <m/>
    <s v=""/>
    <n v="241846"/>
    <s v=""/>
    <m/>
    <m/>
    <n v="0"/>
    <m/>
    <m/>
    <m/>
    <s v="Shea Properties"/>
    <m/>
    <m/>
    <m/>
    <m/>
    <m/>
    <s v="3.4/1k SF supplied, 2.8/1k SF demand (per Fox Tuttle presentation)"/>
  </r>
  <r>
    <n v="1307"/>
    <s v="Wingate by Wyndham - Greenwood Village"/>
    <m/>
    <m/>
    <x v="16"/>
    <m/>
    <x v="0"/>
    <s v="8000 E Peakview Ave"/>
    <s v="Greenwood Village"/>
    <s v="CO"/>
    <n v="39.598109999999998"/>
    <n v="-104.89567"/>
    <x v="8"/>
    <x v="26"/>
    <n v="2"/>
    <n v="0.5"/>
    <s v="x"/>
    <s v="Not Included"/>
    <x v="1"/>
    <s v="N/A"/>
    <s v=""/>
    <m/>
    <m/>
    <m/>
    <m/>
    <m/>
    <m/>
    <m/>
    <n v="0"/>
    <m/>
    <m/>
    <m/>
    <m/>
    <s v=""/>
    <s v=""/>
    <s v=""/>
    <n v="0"/>
    <n v="86"/>
    <m/>
    <m/>
    <n v="0"/>
    <m/>
    <m/>
    <m/>
    <s v="Rocky Mountain Wingate LLC"/>
    <m/>
    <m/>
    <m/>
    <m/>
    <m/>
    <m/>
  </r>
  <r>
    <n v="1308"/>
    <s v="Bambino Terzo"/>
    <m/>
    <m/>
    <x v="8"/>
    <m/>
    <x v="1"/>
    <s v="6363 S Fiddler's Green Cir"/>
    <s v="Greenwood Village"/>
    <s v="CO"/>
    <n v="39.601894999999999"/>
    <n v="-104.892354"/>
    <x v="8"/>
    <x v="26"/>
    <n v="2"/>
    <n v="0.4"/>
    <s v="x"/>
    <s v="Not Included"/>
    <x v="1"/>
    <s v="N/A"/>
    <m/>
    <m/>
    <m/>
    <m/>
    <m/>
    <m/>
    <m/>
    <m/>
    <n v="0"/>
    <m/>
    <m/>
    <m/>
    <s v="Office"/>
    <m/>
    <m/>
    <m/>
    <n v="0"/>
    <m/>
    <m/>
    <m/>
    <m/>
    <m/>
    <m/>
    <m/>
    <s v="John Madden Development Company"/>
    <m/>
    <m/>
    <m/>
    <m/>
    <m/>
    <m/>
  </r>
  <r>
    <n v="1312"/>
    <s v="Monaco Row"/>
    <m/>
    <m/>
    <x v="1"/>
    <m/>
    <x v="0"/>
    <s v="4665 S Monaco St"/>
    <s v="Denver"/>
    <s v="CO"/>
    <n v="39.629840000000002"/>
    <n v="-104.91240999999999"/>
    <x v="8"/>
    <x v="27"/>
    <n v="125"/>
    <n v="0.5"/>
    <s v="x"/>
    <s v="Included"/>
    <x v="0"/>
    <s v="Market Rate"/>
    <s v="Rental"/>
    <m/>
    <m/>
    <m/>
    <n v="204"/>
    <m/>
    <m/>
    <m/>
    <n v="204"/>
    <m/>
    <m/>
    <m/>
    <m/>
    <m/>
    <m/>
    <m/>
    <n v="0"/>
    <m/>
    <m/>
    <m/>
    <m/>
    <m/>
    <m/>
    <m/>
    <s v="Shea Properties"/>
    <s v="Shea Properties"/>
    <s v="303-221-6300"/>
    <s v="Whitney"/>
    <s v="monacorow@sheaapartments.com"/>
    <m/>
    <m/>
  </r>
  <r>
    <n v="1313"/>
    <s v="One DTC West"/>
    <m/>
    <m/>
    <x v="12"/>
    <m/>
    <x v="0"/>
    <s v="4949 S Niagara St"/>
    <s v="Denver"/>
    <s v="CO"/>
    <n v="39.624749999999999"/>
    <n v="-104.90952"/>
    <x v="8"/>
    <x v="27"/>
    <n v="125"/>
    <n v="0.3"/>
    <s v="x"/>
    <s v="Not Included"/>
    <x v="1"/>
    <s v="N/A"/>
    <s v=""/>
    <m/>
    <m/>
    <m/>
    <m/>
    <m/>
    <m/>
    <m/>
    <n v="0"/>
    <m/>
    <m/>
    <m/>
    <s v="Office"/>
    <n v="75000"/>
    <m/>
    <m/>
    <n v="75000"/>
    <m/>
    <m/>
    <m/>
    <n v="25000000"/>
    <m/>
    <m/>
    <m/>
    <s v="Kentwood Real Estate"/>
    <m/>
    <m/>
    <m/>
    <m/>
    <m/>
    <m/>
  </r>
  <r>
    <n v="1314"/>
    <s v="Carillon Belleview Station"/>
    <m/>
    <m/>
    <x v="12"/>
    <m/>
    <x v="0"/>
    <s v="4855 S Niagara St"/>
    <s v="Denver"/>
    <s v="CO"/>
    <n v="39.62567"/>
    <n v="-104.90953"/>
    <x v="8"/>
    <x v="27"/>
    <n v="125"/>
    <n v="0.3"/>
    <s v="x"/>
    <s v="Not Included"/>
    <x v="0"/>
    <s v="Market Rate"/>
    <s v="Rental"/>
    <m/>
    <m/>
    <m/>
    <n v="163"/>
    <m/>
    <m/>
    <m/>
    <n v="163"/>
    <m/>
    <m/>
    <m/>
    <m/>
    <s v=""/>
    <s v=""/>
    <s v=""/>
    <n v="0"/>
    <s v=""/>
    <m/>
    <m/>
    <m/>
    <m/>
    <m/>
    <m/>
    <s v="MGL Partners"/>
    <s v="LeisureCare"/>
    <s v="720-440-8200"/>
    <s v="Sabrina"/>
    <m/>
    <m/>
    <m/>
  </r>
  <r>
    <n v="1315"/>
    <s v="Camden Belleview Station"/>
    <m/>
    <m/>
    <x v="6"/>
    <m/>
    <x v="0"/>
    <s v="6515 E Union Ave"/>
    <s v="Denver"/>
    <s v="CO"/>
    <n v="39.628369999999997"/>
    <n v="-104.91014"/>
    <x v="8"/>
    <x v="27"/>
    <n v="125"/>
    <n v="0.3"/>
    <s v="x"/>
    <s v="Included"/>
    <x v="0"/>
    <s v="Market Rate"/>
    <s v="Rental"/>
    <m/>
    <m/>
    <m/>
    <n v="270"/>
    <m/>
    <m/>
    <m/>
    <n v="270"/>
    <m/>
    <m/>
    <m/>
    <m/>
    <m/>
    <m/>
    <m/>
    <n v="0"/>
    <m/>
    <m/>
    <m/>
    <n v="47000000"/>
    <m/>
    <m/>
    <m/>
    <s v="Fairfield Residential, LLC"/>
    <s v="Camden"/>
    <s v="303-771-1212"/>
    <s v="Jessica Tindall"/>
    <s v="jtindall@camdenliving.com "/>
    <m/>
    <m/>
  </r>
  <r>
    <n v="1316"/>
    <s v="Cielo Apartments"/>
    <m/>
    <m/>
    <x v="6"/>
    <m/>
    <x v="0"/>
    <s v="6715 E Union Ave"/>
    <s v="Denver"/>
    <s v="CO"/>
    <n v="39.628660000000004"/>
    <n v="-104.90795"/>
    <x v="8"/>
    <x v="27"/>
    <n v="125"/>
    <n v="0.2"/>
    <s v="x"/>
    <s v="Included"/>
    <x v="0"/>
    <s v="Market Rate"/>
    <s v="Rental"/>
    <m/>
    <m/>
    <m/>
    <n v="201"/>
    <m/>
    <m/>
    <m/>
    <n v="201"/>
    <m/>
    <m/>
    <m/>
    <m/>
    <m/>
    <m/>
    <m/>
    <n v="0"/>
    <n v="0"/>
    <m/>
    <m/>
    <n v="51000000"/>
    <m/>
    <m/>
    <m/>
    <s v="Fairfield Residential, LLC"/>
    <s v="Greystar"/>
    <s v="303-771-5100"/>
    <m/>
    <s v="cieloco@greystar.com"/>
    <m/>
    <m/>
  </r>
  <r>
    <n v="1317"/>
    <s v="Milehouse"/>
    <s v="Bellview Block A"/>
    <s v="Belleview Station TOD Master Plan"/>
    <x v="0"/>
    <m/>
    <x v="0"/>
    <s v="6750 E Chenango Ave"/>
    <s v="Denver"/>
    <s v="CO"/>
    <n v="39.624769999999998"/>
    <n v="-104.90783999999999"/>
    <x v="8"/>
    <x v="27"/>
    <n v="125"/>
    <n v="0.3"/>
    <s v="x"/>
    <s v="Not Included"/>
    <x v="0"/>
    <s v="Market Rate"/>
    <s v="Rental"/>
    <m/>
    <m/>
    <m/>
    <n v="353"/>
    <m/>
    <m/>
    <m/>
    <n v="353"/>
    <m/>
    <m/>
    <m/>
    <m/>
    <m/>
    <m/>
    <m/>
    <n v="0"/>
    <m/>
    <m/>
    <m/>
    <m/>
    <m/>
    <m/>
    <m/>
    <s v="Holland Partners"/>
    <s v="Holland Residential"/>
    <n v="8669714621"/>
    <s v="Alex"/>
    <s v="milehouse@hollandpartnergroup.com"/>
    <m/>
    <m/>
  </r>
  <r>
    <n v="1318"/>
    <s v="The Den"/>
    <s v="Bellview Block B"/>
    <s v="Belleview Station TOD Master Plan"/>
    <x v="14"/>
    <m/>
    <x v="0"/>
    <s v="6950 E Chenango Ave"/>
    <s v="Denver"/>
    <s v="CO"/>
    <n v="39.624899999999997"/>
    <n v="-104.90588"/>
    <x v="8"/>
    <x v="27"/>
    <n v="125"/>
    <n v="0.3"/>
    <s v="x"/>
    <s v="Included"/>
    <x v="0"/>
    <s v="Market Rate"/>
    <s v="Rental"/>
    <m/>
    <m/>
    <m/>
    <n v="325"/>
    <m/>
    <m/>
    <m/>
    <n v="325"/>
    <m/>
    <m/>
    <m/>
    <m/>
    <m/>
    <m/>
    <m/>
    <n v="0"/>
    <m/>
    <m/>
    <m/>
    <m/>
    <m/>
    <m/>
    <m/>
    <s v="Holland Partners"/>
    <s v="Holland"/>
    <s v="720-789-8680"/>
    <s v="Cassidy"/>
    <m/>
    <m/>
    <m/>
  </r>
  <r>
    <n v="1319"/>
    <s v="One Belleview Station"/>
    <s v="Bellview Block C"/>
    <s v="Belleview Station TOD Master Plan"/>
    <x v="12"/>
    <m/>
    <x v="0"/>
    <s v="7001 E Bellview Ave"/>
    <s v="Denver"/>
    <s v="CO"/>
    <n v="39.624690000000001"/>
    <n v="-104.90448000000001"/>
    <x v="8"/>
    <x v="27"/>
    <n v="125"/>
    <n v="0.3"/>
    <s v="x"/>
    <s v="Not Included"/>
    <x v="1"/>
    <s v="N/A"/>
    <s v=""/>
    <m/>
    <m/>
    <m/>
    <m/>
    <m/>
    <m/>
    <m/>
    <n v="0"/>
    <m/>
    <m/>
    <m/>
    <s v="Office"/>
    <n v="315000"/>
    <s v=""/>
    <s v=""/>
    <n v="315000"/>
    <s v=""/>
    <m/>
    <m/>
    <m/>
    <m/>
    <m/>
    <m/>
    <m/>
    <m/>
    <m/>
    <m/>
    <m/>
    <m/>
    <m/>
  </r>
  <r>
    <n v="1320"/>
    <s v="Pearl DTC"/>
    <m/>
    <m/>
    <x v="3"/>
    <m/>
    <x v="0"/>
    <s v="7571 E Technology Way"/>
    <s v="Denver"/>
    <s v="CO"/>
    <n v="39.62997"/>
    <n v="-104.90243"/>
    <x v="8"/>
    <x v="27"/>
    <n v="125"/>
    <n v="0.5"/>
    <s v="x"/>
    <s v="Included"/>
    <x v="0"/>
    <s v="Market Rate"/>
    <s v="Rental"/>
    <m/>
    <m/>
    <m/>
    <n v="408"/>
    <m/>
    <m/>
    <m/>
    <n v="408"/>
    <m/>
    <m/>
    <m/>
    <m/>
    <m/>
    <m/>
    <m/>
    <n v="0"/>
    <m/>
    <m/>
    <m/>
    <m/>
    <m/>
    <m/>
    <m/>
    <s v="Carmel Partners"/>
    <s v="Greystar"/>
    <s v="855-326-4141"/>
    <s v="Myra"/>
    <s v="PearlDTC@greystar.com "/>
    <m/>
    <m/>
  </r>
  <r>
    <n v="1322"/>
    <s v="6900 Layton"/>
    <s v="Block E Bellview"/>
    <s v="Belleview Station TOD Master Plan"/>
    <x v="13"/>
    <m/>
    <x v="0"/>
    <s v="6900 Layton Ave"/>
    <s v="Denver"/>
    <s v="CO"/>
    <n v="39.626530000000002"/>
    <n v="-104.90615"/>
    <x v="8"/>
    <x v="27"/>
    <n v="125"/>
    <n v="0.1"/>
    <s v="x"/>
    <s v="Not Included"/>
    <x v="1"/>
    <s v="N/A"/>
    <m/>
    <m/>
    <m/>
    <m/>
    <m/>
    <m/>
    <m/>
    <m/>
    <n v="0"/>
    <m/>
    <m/>
    <m/>
    <s v="Mixed: Office, Retail"/>
    <n v="385992"/>
    <n v="6908"/>
    <m/>
    <n v="392900"/>
    <m/>
    <m/>
    <m/>
    <m/>
    <m/>
    <m/>
    <m/>
    <m/>
    <m/>
    <m/>
    <m/>
    <m/>
    <m/>
    <m/>
  </r>
  <r>
    <n v="1327"/>
    <s v="Deco"/>
    <s v="Millennium Colorado Station"/>
    <m/>
    <x v="13"/>
    <m/>
    <x v="0"/>
    <s v="2170 S Colorado Blvd"/>
    <s v="Denver"/>
    <s v="CO"/>
    <n v="39.67718"/>
    <n v="-104.94027"/>
    <x v="8"/>
    <x v="28"/>
    <n v="127"/>
    <n v="0.3"/>
    <s v="x"/>
    <s v="Not Included"/>
    <x v="0"/>
    <s v="Market Rate"/>
    <s v="Rental"/>
    <m/>
    <m/>
    <m/>
    <n v="350"/>
    <m/>
    <m/>
    <m/>
    <n v="350"/>
    <m/>
    <m/>
    <m/>
    <m/>
    <m/>
    <m/>
    <m/>
    <n v="0"/>
    <m/>
    <m/>
    <m/>
    <m/>
    <m/>
    <m/>
    <m/>
    <m/>
    <m/>
    <m/>
    <m/>
    <m/>
    <m/>
    <m/>
  </r>
  <r>
    <n v="1335"/>
    <s v="Colorado Center Tower 3"/>
    <m/>
    <m/>
    <x v="11"/>
    <m/>
    <x v="0"/>
    <s v="2000 S Colorado Blvd"/>
    <s v="Denver"/>
    <s v="CO"/>
    <n v="39.680900000000001"/>
    <n v="-104.93819999999999"/>
    <x v="8"/>
    <x v="28"/>
    <n v="127"/>
    <n v="0.1"/>
    <s v="x"/>
    <s v="Not Included"/>
    <x v="1"/>
    <s v="N/A"/>
    <s v=""/>
    <m/>
    <m/>
    <m/>
    <m/>
    <m/>
    <m/>
    <m/>
    <n v="0"/>
    <m/>
    <m/>
    <m/>
    <s v="Mixed: Office, Retail"/>
    <n v="220000"/>
    <n v="12000"/>
    <s v=""/>
    <n v="232000"/>
    <s v=""/>
    <m/>
    <m/>
    <m/>
    <m/>
    <m/>
    <m/>
    <m/>
    <m/>
    <m/>
    <m/>
    <m/>
    <m/>
    <m/>
  </r>
  <r>
    <n v="1336"/>
    <s v="Elevation at County Line Station"/>
    <m/>
    <m/>
    <x v="0"/>
    <m/>
    <x v="0"/>
    <s v="8331 S Valley Hwy Rd"/>
    <s v="Englewood"/>
    <s v="CO"/>
    <n v="39.56223"/>
    <n v="-104.86853000000001"/>
    <x v="8"/>
    <x v="29"/>
    <n v="119"/>
    <n v="0.3"/>
    <s v="x"/>
    <s v="Included"/>
    <x v="2"/>
    <s v="Market Rate"/>
    <s v="Rental"/>
    <m/>
    <m/>
    <m/>
    <n v="265"/>
    <m/>
    <m/>
    <m/>
    <n v="265"/>
    <m/>
    <m/>
    <m/>
    <s v="Retail"/>
    <m/>
    <n v="1500"/>
    <m/>
    <n v="1500"/>
    <n v="0"/>
    <m/>
    <m/>
    <n v="24000000"/>
    <m/>
    <m/>
    <m/>
    <s v="Grand Peaks Properties"/>
    <s v="Grand Peaks"/>
    <s v="720-330-3555"/>
    <s v="Claire"/>
    <s v="elevation@grandpeaks.com"/>
    <m/>
    <m/>
  </r>
  <r>
    <n v="1340"/>
    <s v="9151 East Panorama"/>
    <m/>
    <m/>
    <x v="11"/>
    <m/>
    <x v="0"/>
    <s v="9151 East Panorama Cir"/>
    <m/>
    <s v="CO"/>
    <n v="39.580109999999998"/>
    <n v="-104.88185"/>
    <x v="8"/>
    <x v="30"/>
    <n v="122"/>
    <n v="0.3"/>
    <s v="x"/>
    <s v="Not Included"/>
    <x v="1"/>
    <s v="N/A"/>
    <m/>
    <m/>
    <m/>
    <m/>
    <m/>
    <m/>
    <m/>
    <m/>
    <n v="0"/>
    <m/>
    <m/>
    <m/>
    <s v="Office"/>
    <n v="220000"/>
    <m/>
    <m/>
    <n v="220000"/>
    <m/>
    <m/>
    <m/>
    <m/>
    <m/>
    <m/>
    <m/>
    <s v="Arrow Electronics"/>
    <m/>
    <m/>
    <m/>
    <m/>
    <m/>
    <m/>
  </r>
  <r>
    <n v="1341"/>
    <s v="The Rail at Inverness"/>
    <m/>
    <m/>
    <x v="6"/>
    <m/>
    <x v="0"/>
    <s v="10001 E Dry Creek Rd"/>
    <m/>
    <s v="CO"/>
    <n v="39.581940000000003"/>
    <n v="-104.87237"/>
    <x v="8"/>
    <x v="30"/>
    <n v="122"/>
    <n v="0.3"/>
    <s v="x"/>
    <s v="Included"/>
    <x v="0"/>
    <s v="Market Rate"/>
    <s v="Rental"/>
    <m/>
    <m/>
    <m/>
    <n v="219"/>
    <m/>
    <m/>
    <m/>
    <n v="219"/>
    <m/>
    <m/>
    <m/>
    <m/>
    <m/>
    <m/>
    <m/>
    <n v="0"/>
    <n v="0"/>
    <m/>
    <m/>
    <n v="34000000"/>
    <m/>
    <m/>
    <m/>
    <s v="Fairfield Residential, LLC"/>
    <m/>
    <m/>
    <m/>
    <m/>
    <m/>
    <m/>
  </r>
  <r>
    <n v="1342"/>
    <s v="AMLI at Inverness"/>
    <m/>
    <m/>
    <x v="6"/>
    <m/>
    <x v="0"/>
    <s v="10200 E Dry Creek Rd"/>
    <m/>
    <s v="CO"/>
    <n v="39.580039999999997"/>
    <n v="-104.86904"/>
    <x v="8"/>
    <x v="30"/>
    <n v="122"/>
    <n v="0.4"/>
    <s v="x"/>
    <s v="Not Included"/>
    <x v="0"/>
    <s v="Market Rate"/>
    <s v="Rental"/>
    <m/>
    <m/>
    <m/>
    <n v="308"/>
    <m/>
    <m/>
    <m/>
    <n v="308"/>
    <m/>
    <m/>
    <m/>
    <m/>
    <m/>
    <m/>
    <m/>
    <n v="0"/>
    <n v="0"/>
    <m/>
    <m/>
    <n v="30000000"/>
    <m/>
    <m/>
    <m/>
    <s v="Embrey Development Company"/>
    <s v="AMLI Management Company"/>
    <s v="855-607-1821"/>
    <s v="Serena"/>
    <s v="scolella@amli.com"/>
    <m/>
    <m/>
  </r>
  <r>
    <n v="1343"/>
    <s v="Capstone at Vallagio"/>
    <m/>
    <m/>
    <x v="1"/>
    <m/>
    <x v="0"/>
    <s v="158 Inverness Dr W"/>
    <m/>
    <s v="CO"/>
    <n v="39.578769999999999"/>
    <n v="-104.87251000000001"/>
    <x v="8"/>
    <x v="30"/>
    <n v="122"/>
    <n v="0.3"/>
    <s v="x"/>
    <s v="Included"/>
    <x v="0"/>
    <s v="Market Rate"/>
    <s v="Rental"/>
    <m/>
    <m/>
    <m/>
    <n v="272"/>
    <m/>
    <m/>
    <m/>
    <n v="272"/>
    <m/>
    <m/>
    <m/>
    <m/>
    <m/>
    <m/>
    <m/>
    <n v="0"/>
    <m/>
    <m/>
    <m/>
    <m/>
    <m/>
    <m/>
    <m/>
    <s v="Wolff Company"/>
    <m/>
    <s v="720-360-1300"/>
    <s v="Brad"/>
    <s v="capstoneatvallagio@avenue5apt.com"/>
    <m/>
    <m/>
  </r>
  <r>
    <n v="1344"/>
    <s v="169 Inverness"/>
    <m/>
    <m/>
    <x v="11"/>
    <m/>
    <x v="0"/>
    <s v="169 Inverness Dr"/>
    <s v="Centennial"/>
    <s v="CO"/>
    <n v="39.575650000000003"/>
    <n v="-104.87345999999999"/>
    <x v="8"/>
    <x v="30"/>
    <n v="122"/>
    <n v="0.5"/>
    <s v="x"/>
    <s v="Not Included"/>
    <x v="1"/>
    <s v="N/A"/>
    <s v=""/>
    <m/>
    <m/>
    <m/>
    <m/>
    <m/>
    <m/>
    <m/>
    <n v="0"/>
    <m/>
    <m/>
    <m/>
    <s v="Office"/>
    <n v="120000"/>
    <s v=""/>
    <s v=""/>
    <n v="120000"/>
    <s v=""/>
    <m/>
    <m/>
    <m/>
    <m/>
    <m/>
    <m/>
    <s v="Trammell Crow"/>
    <s v="CBRE"/>
    <m/>
    <m/>
    <m/>
    <m/>
    <m/>
  </r>
  <r>
    <n v="1345"/>
    <s v="AMLI Dry Creek"/>
    <m/>
    <m/>
    <x v="11"/>
    <m/>
    <x v="0"/>
    <s v="7471 S Clinton St"/>
    <m/>
    <s v="CO"/>
    <n v="39.581249999999997"/>
    <n v="-104.87429"/>
    <x v="8"/>
    <x v="30"/>
    <n v="122"/>
    <n v="0.2"/>
    <s v="x"/>
    <s v="Included"/>
    <x v="0"/>
    <s v="Market Rate"/>
    <s v="Rental"/>
    <m/>
    <m/>
    <m/>
    <n v="256"/>
    <m/>
    <m/>
    <m/>
    <n v="256"/>
    <m/>
    <m/>
    <m/>
    <m/>
    <m/>
    <m/>
    <m/>
    <n v="0"/>
    <m/>
    <m/>
    <m/>
    <m/>
    <m/>
    <m/>
    <m/>
    <s v="AMLI"/>
    <s v="AMLI Management Company"/>
    <s v="888-314-7102"/>
    <s v="Emmy"/>
    <s v="drycreek@amli.com "/>
    <m/>
    <m/>
  </r>
  <r>
    <n v="1346"/>
    <s v="The Glenn"/>
    <m/>
    <m/>
    <x v="12"/>
    <m/>
    <x v="0"/>
    <s v="9300 E Mineral Ave"/>
    <s v="Centennial"/>
    <s v="CO"/>
    <n v="39.574199999999998"/>
    <n v="-104.87875"/>
    <x v="8"/>
    <x v="30"/>
    <n v="122"/>
    <n v="0.3"/>
    <s v="x"/>
    <s v="Not Included"/>
    <x v="0"/>
    <s v="Market Rate"/>
    <s v="Rental"/>
    <m/>
    <m/>
    <m/>
    <n v="306"/>
    <m/>
    <m/>
    <m/>
    <n v="306"/>
    <m/>
    <m/>
    <m/>
    <m/>
    <s v=""/>
    <s v=""/>
    <s v=""/>
    <n v="0"/>
    <s v=""/>
    <m/>
    <m/>
    <m/>
    <m/>
    <m/>
    <m/>
    <s v="The Opus Group"/>
    <s v="Greystar"/>
    <m/>
    <m/>
    <m/>
    <m/>
    <m/>
  </r>
  <r>
    <n v="1347"/>
    <s v="Panorama Corporate Center"/>
    <m/>
    <m/>
    <x v="7"/>
    <m/>
    <x v="0"/>
    <s v="9501 E Panorama Cir"/>
    <s v="Centennial"/>
    <s v="CO"/>
    <n v="39.579000000000001"/>
    <n v="-104.87761"/>
    <x v="8"/>
    <x v="30"/>
    <n v="122"/>
    <n v="0.2"/>
    <s v="x"/>
    <s v="Not Included"/>
    <x v="1"/>
    <s v="N/A"/>
    <s v=""/>
    <m/>
    <m/>
    <m/>
    <m/>
    <m/>
    <m/>
    <m/>
    <n v="0"/>
    <m/>
    <m/>
    <m/>
    <s v="Office"/>
    <n v="142587"/>
    <s v=""/>
    <s v=""/>
    <n v="142587"/>
    <s v=""/>
    <m/>
    <m/>
    <m/>
    <m/>
    <m/>
    <m/>
    <s v="CarrAmerica"/>
    <m/>
    <m/>
    <m/>
    <m/>
    <m/>
    <m/>
  </r>
  <r>
    <n v="1348"/>
    <s v="Vallagio North"/>
    <m/>
    <m/>
    <x v="7"/>
    <m/>
    <x v="0"/>
    <s v="10111 Inverness Main St"/>
    <m/>
    <s v="CO"/>
    <n v="39.57949"/>
    <n v="-104.87090999999999"/>
    <x v="8"/>
    <x v="30"/>
    <n v="122"/>
    <n v="0.3"/>
    <s v="x"/>
    <s v="Not Included"/>
    <x v="2"/>
    <s v="Market Rate"/>
    <s v="Condo"/>
    <m/>
    <m/>
    <m/>
    <m/>
    <n v="90"/>
    <m/>
    <m/>
    <n v="90"/>
    <m/>
    <m/>
    <m/>
    <s v="Mixed: Office, Retail"/>
    <n v="24000"/>
    <n v="19250"/>
    <m/>
    <n v="43250"/>
    <n v="0"/>
    <m/>
    <m/>
    <n v="38000000"/>
    <m/>
    <m/>
    <m/>
    <s v="Metropolitan Homes"/>
    <m/>
    <m/>
    <m/>
    <m/>
    <m/>
    <s v="?"/>
  </r>
  <r>
    <n v="1350"/>
    <s v="Vallagio at Inverness"/>
    <m/>
    <m/>
    <x v="18"/>
    <m/>
    <x v="0"/>
    <s v="7800 Vallagio Ln"/>
    <m/>
    <s v="CO"/>
    <n v="39.579009999999997"/>
    <n v="-104.86893999999999"/>
    <x v="8"/>
    <x v="30"/>
    <n v="122"/>
    <n v="0.4"/>
    <s v="x"/>
    <s v="Not Included"/>
    <x v="0"/>
    <s v="Market Rate"/>
    <s v="Condo"/>
    <m/>
    <m/>
    <m/>
    <m/>
    <n v="277"/>
    <m/>
    <m/>
    <n v="277"/>
    <m/>
    <m/>
    <m/>
    <m/>
    <m/>
    <m/>
    <m/>
    <n v="0"/>
    <n v="0"/>
    <m/>
    <m/>
    <n v="0"/>
    <m/>
    <m/>
    <m/>
    <s v="Metropolitan Homes"/>
    <m/>
    <m/>
    <m/>
    <m/>
    <m/>
    <m/>
  </r>
  <r>
    <n v="1351"/>
    <s v="Dry Creek Crossing"/>
    <m/>
    <m/>
    <x v="7"/>
    <m/>
    <x v="0"/>
    <s v="9019 E Panorama Cir"/>
    <s v="Centennial"/>
    <s v="CO"/>
    <n v="39.57873"/>
    <n v="-104.88491"/>
    <x v="8"/>
    <x v="30"/>
    <n v="122"/>
    <n v="0.5"/>
    <s v="x"/>
    <s v="Not Included"/>
    <x v="0"/>
    <s v="Market Rate"/>
    <s v="Condo"/>
    <m/>
    <m/>
    <m/>
    <m/>
    <n v="109"/>
    <m/>
    <m/>
    <n v="109"/>
    <m/>
    <m/>
    <m/>
    <m/>
    <m/>
    <m/>
    <m/>
    <n v="0"/>
    <n v="0"/>
    <m/>
    <m/>
    <n v="60000000"/>
    <m/>
    <m/>
    <m/>
    <s v="Mountain View Homes"/>
    <s v="Hammersmith Mangement"/>
    <s v="303-980-0700"/>
    <s v="Andrew Perrin"/>
    <s v="clientservices@ehammersmith.com"/>
    <m/>
    <m/>
  </r>
  <r>
    <n v="1353"/>
    <s v="District Centennial"/>
    <m/>
    <m/>
    <x v="8"/>
    <m/>
    <x v="1"/>
    <s v="E Mineral Ave and S Chester St"/>
    <s v="Centennial"/>
    <s v="CO"/>
    <n v="39.575609999999998"/>
    <n v="-104.87569000000001"/>
    <x v="8"/>
    <x v="30"/>
    <n v="122"/>
    <n v="0.3"/>
    <s v="update"/>
    <s v="Not Included"/>
    <x v="1"/>
    <s v="N/A"/>
    <m/>
    <m/>
    <m/>
    <m/>
    <m/>
    <m/>
    <m/>
    <m/>
    <n v="0"/>
    <m/>
    <m/>
    <m/>
    <s v="Office"/>
    <m/>
    <m/>
    <m/>
    <n v="0"/>
    <m/>
    <m/>
    <m/>
    <m/>
    <m/>
    <m/>
    <m/>
    <s v="The Opus Group"/>
    <m/>
    <m/>
    <m/>
    <m/>
    <m/>
    <m/>
  </r>
  <r>
    <n v="1354"/>
    <s v="Platt Park by Windsor"/>
    <m/>
    <m/>
    <x v="12"/>
    <m/>
    <x v="0"/>
    <s v="99 E Arizona Ave"/>
    <s v="Denver"/>
    <s v="CO"/>
    <n v="39.695180000000001"/>
    <n v="-104.98657"/>
    <x v="0"/>
    <x v="3"/>
    <n v="62"/>
    <n v="0.5"/>
    <s v="x"/>
    <s v="Included"/>
    <x v="0"/>
    <s v="Market Rate"/>
    <s v="Rental"/>
    <m/>
    <m/>
    <m/>
    <n v="303"/>
    <m/>
    <m/>
    <m/>
    <n v="303"/>
    <m/>
    <m/>
    <m/>
    <m/>
    <m/>
    <m/>
    <m/>
    <n v="0"/>
    <m/>
    <m/>
    <m/>
    <m/>
    <m/>
    <m/>
    <m/>
    <s v="Hanover Company"/>
    <s v="Hanover Company"/>
    <m/>
    <m/>
    <m/>
    <m/>
    <m/>
  </r>
  <r>
    <n v="1355"/>
    <s v="Camden Lincoln Station"/>
    <m/>
    <m/>
    <x v="3"/>
    <m/>
    <x v="0"/>
    <s v="10177 Station Way"/>
    <s v="Lone Tree"/>
    <s v="CO"/>
    <n v="39.547449999999998"/>
    <n v="-104.87118"/>
    <x v="8"/>
    <x v="31"/>
    <n v="121"/>
    <n v="0.2"/>
    <s v="x"/>
    <s v="Included"/>
    <x v="0"/>
    <s v="Market Rate"/>
    <s v="Rental"/>
    <m/>
    <m/>
    <m/>
    <n v="267"/>
    <m/>
    <m/>
    <m/>
    <n v="267"/>
    <m/>
    <m/>
    <m/>
    <m/>
    <m/>
    <m/>
    <m/>
    <n v="0"/>
    <m/>
    <m/>
    <m/>
    <m/>
    <m/>
    <m/>
    <m/>
    <s v="Camden Property Trust"/>
    <s v="Camden"/>
    <m/>
    <m/>
    <m/>
    <m/>
    <m/>
  </r>
  <r>
    <n v="1356"/>
    <s v="Lincoln Square Lofts"/>
    <m/>
    <m/>
    <x v="10"/>
    <m/>
    <x v="0"/>
    <s v="10180 Park Meadows Dr"/>
    <s v="Lone Tree"/>
    <s v="CO"/>
    <n v="39.550049999999999"/>
    <n v="-104.87260000000001"/>
    <x v="8"/>
    <x v="31"/>
    <n v="121"/>
    <n v="0.4"/>
    <s v="x"/>
    <s v="Not Included"/>
    <x v="0"/>
    <s v="Market Rate"/>
    <s v="Condo"/>
    <m/>
    <m/>
    <m/>
    <m/>
    <n v="145"/>
    <m/>
    <m/>
    <n v="145"/>
    <m/>
    <m/>
    <m/>
    <m/>
    <m/>
    <m/>
    <m/>
    <n v="0"/>
    <n v="0"/>
    <m/>
    <m/>
    <n v="16788000"/>
    <m/>
    <m/>
    <m/>
    <s v="Trammell Crow Residential"/>
    <m/>
    <m/>
    <m/>
    <m/>
    <m/>
    <m/>
  </r>
  <r>
    <n v="1357"/>
    <s v="Westview at Lincoln Station"/>
    <m/>
    <m/>
    <x v="10"/>
    <m/>
    <x v="0"/>
    <s v="10185 Park Meadows Dr"/>
    <s v="Lone Tree"/>
    <s v="CO"/>
    <n v="39.549019999999999"/>
    <n v="-104.87159"/>
    <x v="8"/>
    <x v="31"/>
    <n v="121"/>
    <n v="0.3"/>
    <s v="x"/>
    <s v="Included"/>
    <x v="2"/>
    <s v="Market Rate"/>
    <s v="Rental"/>
    <m/>
    <m/>
    <m/>
    <n v="431"/>
    <m/>
    <m/>
    <m/>
    <n v="431"/>
    <m/>
    <m/>
    <m/>
    <m/>
    <m/>
    <m/>
    <n v="34746"/>
    <n v="34746"/>
    <n v="0"/>
    <m/>
    <m/>
    <n v="54000000"/>
    <m/>
    <m/>
    <m/>
    <s v="Trammell Crow Residential"/>
    <m/>
    <m/>
    <m/>
    <m/>
    <m/>
    <m/>
  </r>
  <r>
    <n v="1359"/>
    <s v="Arcos at Lincoln Station"/>
    <m/>
    <m/>
    <x v="12"/>
    <m/>
    <x v="0"/>
    <s v="10346 Park Meadows Dr"/>
    <s v="Lone Tree"/>
    <s v="CO"/>
    <n v="39.542369999999998"/>
    <n v="-104.87179999999999"/>
    <x v="8"/>
    <x v="31"/>
    <n v="121"/>
    <n v="0.3"/>
    <s v="x"/>
    <s v="Not Included"/>
    <x v="0"/>
    <s v="Market Rate"/>
    <s v="Rental"/>
    <m/>
    <m/>
    <m/>
    <n v="236"/>
    <m/>
    <m/>
    <m/>
    <n v="236"/>
    <m/>
    <m/>
    <m/>
    <m/>
    <s v=""/>
    <s v=""/>
    <s v=""/>
    <n v="0"/>
    <s v=""/>
    <m/>
    <m/>
    <m/>
    <m/>
    <m/>
    <m/>
    <s v="Davis Development"/>
    <m/>
    <m/>
    <m/>
    <m/>
    <m/>
    <m/>
  </r>
  <r>
    <n v="1360"/>
    <s v="Aspect Lone Tree"/>
    <m/>
    <m/>
    <x v="3"/>
    <m/>
    <x v="0"/>
    <s v="10400 Park Meadows Dr"/>
    <s v="Lone Tree"/>
    <s v="CO"/>
    <n v="39.540460000000003"/>
    <n v="-104.87327999999999"/>
    <x v="8"/>
    <x v="31"/>
    <n v="121"/>
    <n v="0.5"/>
    <s v="x"/>
    <s v="Included"/>
    <x v="0"/>
    <s v="Market Rate"/>
    <s v="Rental"/>
    <m/>
    <m/>
    <m/>
    <n v="230"/>
    <m/>
    <m/>
    <m/>
    <n v="230"/>
    <m/>
    <m/>
    <m/>
    <m/>
    <m/>
    <m/>
    <m/>
    <n v="0"/>
    <m/>
    <m/>
    <m/>
    <m/>
    <m/>
    <m/>
    <m/>
    <s v="Holland Partners"/>
    <s v="Pinnacle"/>
    <m/>
    <m/>
    <m/>
    <m/>
    <m/>
  </r>
  <r>
    <n v="1361"/>
    <s v="Lofts At Lincoln Station"/>
    <m/>
    <m/>
    <x v="3"/>
    <m/>
    <x v="0"/>
    <s v="9375 Station St"/>
    <s v="Lone Tree"/>
    <s v="CO"/>
    <n v="39.546289999999999"/>
    <n v="-104.87126000000001"/>
    <x v="8"/>
    <x v="31"/>
    <n v="121"/>
    <n v="0.1"/>
    <s v="x"/>
    <s v="Included"/>
    <x v="0"/>
    <s v="Market Rate"/>
    <s v="Rental"/>
    <m/>
    <m/>
    <m/>
    <n v="101"/>
    <m/>
    <m/>
    <m/>
    <n v="101"/>
    <m/>
    <m/>
    <m/>
    <m/>
    <m/>
    <m/>
    <m/>
    <n v="0"/>
    <m/>
    <m/>
    <m/>
    <m/>
    <m/>
    <m/>
    <m/>
    <s v="Niebur Development"/>
    <s v="Griffis Blessing"/>
    <s v="303-799-3904"/>
    <s v="Nichole"/>
    <s v="nichole.franco@gb85.com"/>
    <m/>
    <m/>
  </r>
  <r>
    <n v="1362"/>
    <s v="One Lincoln Station"/>
    <m/>
    <m/>
    <x v="7"/>
    <m/>
    <x v="0"/>
    <s v="9380 Station St"/>
    <s v="Lone Tree"/>
    <s v="CO"/>
    <n v="39.545769999999997"/>
    <n v="-104.87018"/>
    <x v="8"/>
    <x v="31"/>
    <n v="121"/>
    <n v="0.1"/>
    <s v="x"/>
    <s v="Not Included"/>
    <x v="1"/>
    <s v="N/A"/>
    <s v=""/>
    <m/>
    <m/>
    <m/>
    <m/>
    <m/>
    <m/>
    <m/>
    <n v="0"/>
    <m/>
    <m/>
    <m/>
    <s v="Mixed: Office, Retail"/>
    <n v="197000"/>
    <n v="10000"/>
    <s v=""/>
    <n v="207000"/>
    <s v=""/>
    <m/>
    <m/>
    <n v="35000000"/>
    <m/>
    <m/>
    <m/>
    <s v="Westfield Development"/>
    <m/>
    <m/>
    <m/>
    <m/>
    <m/>
    <m/>
  </r>
  <r>
    <n v="1363"/>
    <s v="Waterford Lone Tree"/>
    <m/>
    <m/>
    <x v="22"/>
    <m/>
    <x v="0"/>
    <s v="10047 Park Meadows Dr"/>
    <s v="Lone Tree"/>
    <s v="CO"/>
    <n v="39.552500000000002"/>
    <n v="-104.87214"/>
    <x v="8"/>
    <x v="31"/>
    <n v="121"/>
    <n v="0.5"/>
    <s v="x"/>
    <s v="Included"/>
    <x v="2"/>
    <s v="Market Rate"/>
    <s v="Rental"/>
    <m/>
    <m/>
    <m/>
    <n v="400"/>
    <m/>
    <m/>
    <m/>
    <n v="400"/>
    <m/>
    <m/>
    <m/>
    <s v="Retail"/>
    <m/>
    <n v="9500"/>
    <m/>
    <n v="9500"/>
    <n v="0"/>
    <m/>
    <m/>
    <n v="42800000"/>
    <m/>
    <m/>
    <m/>
    <s v="CBRE/Melody"/>
    <m/>
    <m/>
    <m/>
    <m/>
    <m/>
    <m/>
  </r>
  <r>
    <n v="1365"/>
    <s v="Denver Marriott South at Park Meadows"/>
    <m/>
    <m/>
    <x v="22"/>
    <m/>
    <x v="0"/>
    <s v="10345 Park Meadows Dr"/>
    <s v="Littleton"/>
    <s v="CO"/>
    <n v="39.54139"/>
    <n v="-104.87013"/>
    <x v="8"/>
    <x v="31"/>
    <n v="121"/>
    <n v="0.3"/>
    <s v="x"/>
    <s v="Not Included"/>
    <x v="3"/>
    <s v="N/A"/>
    <m/>
    <m/>
    <m/>
    <m/>
    <m/>
    <m/>
    <m/>
    <m/>
    <n v="0"/>
    <m/>
    <m/>
    <m/>
    <m/>
    <m/>
    <m/>
    <m/>
    <n v="0"/>
    <n v="279"/>
    <m/>
    <m/>
    <n v="0"/>
    <m/>
    <m/>
    <m/>
    <s v="Marriott (Placeholder)"/>
    <m/>
    <m/>
    <m/>
    <m/>
    <m/>
    <m/>
  </r>
  <r>
    <n v="1368"/>
    <s v="City Center &amp; East Villages"/>
    <m/>
    <m/>
    <x v="8"/>
    <m/>
    <x v="1"/>
    <s v="Lincoln Ave and Havana St"/>
    <s v="Lone Tree"/>
    <s v="CO"/>
    <n v="39.527479999999997"/>
    <n v="-104.86265"/>
    <x v="8"/>
    <x v="32"/>
    <n v="249"/>
    <n v="0.1"/>
    <s v="x"/>
    <s v="Not Included"/>
    <x v="4"/>
    <s v="TBD"/>
    <m/>
    <m/>
    <m/>
    <m/>
    <m/>
    <m/>
    <m/>
    <m/>
    <m/>
    <m/>
    <m/>
    <m/>
    <s v="TBD"/>
    <m/>
    <m/>
    <s v=""/>
    <n v="0"/>
    <s v=""/>
    <m/>
    <m/>
    <m/>
    <m/>
    <m/>
    <m/>
    <m/>
    <m/>
    <m/>
    <m/>
    <m/>
    <m/>
    <m/>
  </r>
  <r>
    <n v="1369"/>
    <s v="Wash Park Station"/>
    <m/>
    <m/>
    <x v="3"/>
    <m/>
    <x v="0"/>
    <s v="675 E Louisiana Ave"/>
    <s v="Denver"/>
    <s v="CO"/>
    <n v="39.693170000000002"/>
    <n v="-104.97960999999999"/>
    <x v="8"/>
    <x v="33"/>
    <n v="128"/>
    <n v="0.1"/>
    <s v="x"/>
    <s v="Not Included"/>
    <x v="0"/>
    <s v="Market Rate"/>
    <s v="Rental"/>
    <m/>
    <m/>
    <m/>
    <n v="32"/>
    <m/>
    <m/>
    <m/>
    <n v="32"/>
    <m/>
    <m/>
    <m/>
    <m/>
    <m/>
    <m/>
    <m/>
    <n v="0"/>
    <m/>
    <m/>
    <m/>
    <m/>
    <m/>
    <m/>
    <m/>
    <m/>
    <s v="Laramar"/>
    <s v="720-897-1437"/>
    <m/>
    <m/>
    <m/>
    <m/>
  </r>
  <r>
    <n v="1370"/>
    <s v="Louisiana Station Lofts"/>
    <m/>
    <m/>
    <x v="18"/>
    <m/>
    <x v="0"/>
    <s v="750 Buchtel Blvd"/>
    <s v="Denver"/>
    <s v="CO"/>
    <n v="39.692549999999997"/>
    <n v="-104.97848999999999"/>
    <x v="8"/>
    <x v="33"/>
    <n v="128"/>
    <n v="0.1"/>
    <s v="x"/>
    <s v="Not Included"/>
    <x v="2"/>
    <s v="Market Rate"/>
    <s v="Owner"/>
    <m/>
    <m/>
    <m/>
    <m/>
    <n v="29"/>
    <m/>
    <m/>
    <n v="29"/>
    <m/>
    <m/>
    <m/>
    <s v="Retail"/>
    <m/>
    <n v="3000"/>
    <m/>
    <n v="3000"/>
    <n v="0"/>
    <m/>
    <m/>
    <n v="9000000"/>
    <m/>
    <m/>
    <m/>
    <s v="Trammell Crow"/>
    <m/>
    <m/>
    <m/>
    <m/>
    <m/>
    <m/>
  </r>
  <r>
    <n v="1372"/>
    <s v="The Landmark"/>
    <m/>
    <m/>
    <x v="6"/>
    <m/>
    <x v="0"/>
    <s v="7600 Landmark Way"/>
    <s v="Greenwood Village"/>
    <s v="CO"/>
    <n v="39.617449999999998"/>
    <n v="-104.90004999999999"/>
    <x v="8"/>
    <x v="34"/>
    <n v="124"/>
    <n v="0.5"/>
    <s v="x"/>
    <s v="Not Included"/>
    <x v="2"/>
    <s v="Market Rate"/>
    <s v="Condo"/>
    <m/>
    <m/>
    <m/>
    <m/>
    <n v="271"/>
    <m/>
    <m/>
    <n v="271"/>
    <m/>
    <m/>
    <m/>
    <s v="Retail"/>
    <m/>
    <n v="168000"/>
    <m/>
    <n v="168000"/>
    <n v="0"/>
    <m/>
    <m/>
    <n v="160000000"/>
    <m/>
    <m/>
    <m/>
    <s v="Everest Development Co."/>
    <m/>
    <s v="303-908-5325"/>
    <s v="Joy Van Gilder"/>
    <s v="jvangilder@slifer.net "/>
    <m/>
    <m/>
  </r>
  <r>
    <n v="1374"/>
    <s v="The Georgetown"/>
    <m/>
    <m/>
    <x v="18"/>
    <m/>
    <x v="0"/>
    <s v="5400 DTC Pkwy"/>
    <s v="Greenwood Village"/>
    <s v="CO"/>
    <n v="39.618400000000001"/>
    <n v="-104.896"/>
    <x v="8"/>
    <x v="34"/>
    <n v="124"/>
    <n v="0.4"/>
    <s v="x"/>
    <s v="Not Included"/>
    <x v="2"/>
    <s v="Market Rate"/>
    <s v="Condo"/>
    <s v="Townhomes"/>
    <m/>
    <m/>
    <n v="0"/>
    <n v="25"/>
    <m/>
    <m/>
    <n v="25"/>
    <m/>
    <m/>
    <m/>
    <m/>
    <m/>
    <m/>
    <m/>
    <n v="0"/>
    <n v="0"/>
    <m/>
    <m/>
    <n v="0"/>
    <m/>
    <m/>
    <m/>
    <s v="Grand Peaks Properties"/>
    <m/>
    <m/>
    <m/>
    <m/>
    <m/>
    <m/>
  </r>
  <r>
    <n v="1375"/>
    <s v="Parc at Greenwood Village"/>
    <m/>
    <m/>
    <x v="0"/>
    <m/>
    <x v="0"/>
    <s v="5500 DTC Pkwy"/>
    <s v="Greenwood Village"/>
    <s v="CO"/>
    <n v="39.61739"/>
    <n v="-104.89445000000001"/>
    <x v="8"/>
    <x v="34"/>
    <n v="124"/>
    <n v="0.4"/>
    <s v="x"/>
    <s v="Not Included"/>
    <x v="0"/>
    <s v="Market Rate"/>
    <s v="Rental"/>
    <m/>
    <m/>
    <m/>
    <n v="248"/>
    <m/>
    <m/>
    <m/>
    <n v="248"/>
    <m/>
    <m/>
    <m/>
    <m/>
    <m/>
    <m/>
    <m/>
    <n v="0"/>
    <m/>
    <m/>
    <m/>
    <m/>
    <m/>
    <m/>
    <m/>
    <m/>
    <s v="Grand Peaks Property Management"/>
    <s v="720-644-4264"/>
    <s v="Marina"/>
    <s v="Mdubsky@grandpeaks.com "/>
    <m/>
    <m/>
  </r>
  <r>
    <n v="1376"/>
    <s v="Regency at RidgeGate"/>
    <m/>
    <m/>
    <x v="1"/>
    <m/>
    <x v="0"/>
    <s v="10248 Ridgegate Cir"/>
    <s v="Lone Tree"/>
    <s v="CO"/>
    <n v="39.528179999999999"/>
    <n v="-104.87727"/>
    <x v="8"/>
    <x v="35"/>
    <n v="248"/>
    <n v="0.5"/>
    <s v="x"/>
    <s v="Included"/>
    <x v="0"/>
    <s v="Market Rate"/>
    <s v="Rental"/>
    <m/>
    <m/>
    <m/>
    <n v="208"/>
    <m/>
    <m/>
    <m/>
    <n v="208"/>
    <m/>
    <m/>
    <m/>
    <m/>
    <m/>
    <m/>
    <m/>
    <n v="0"/>
    <n v="0"/>
    <m/>
    <m/>
    <n v="0"/>
    <m/>
    <m/>
    <m/>
    <s v="Regency Residential Partners"/>
    <m/>
    <m/>
    <m/>
    <m/>
    <m/>
    <m/>
  </r>
  <r>
    <n v="1377"/>
    <s v="AMLI RidgeGate"/>
    <m/>
    <m/>
    <x v="3"/>
    <m/>
    <x v="0"/>
    <s v="10020 Trainstation Cir"/>
    <s v="Lone Tree"/>
    <s v="CO"/>
    <n v="39.535220000000002"/>
    <n v="-104.87202000000001"/>
    <x v="8"/>
    <x v="35"/>
    <n v="248"/>
    <n v="0.2"/>
    <s v="x"/>
    <s v="Included"/>
    <x v="0"/>
    <s v="Market Rate"/>
    <s v="Rental"/>
    <m/>
    <m/>
    <m/>
    <n v="281"/>
    <m/>
    <m/>
    <m/>
    <n v="281"/>
    <m/>
    <m/>
    <m/>
    <m/>
    <m/>
    <m/>
    <m/>
    <n v="0"/>
    <n v="0"/>
    <m/>
    <m/>
    <n v="0"/>
    <m/>
    <m/>
    <m/>
    <s v="Martin Fein"/>
    <m/>
    <m/>
    <m/>
    <m/>
    <m/>
    <m/>
  </r>
  <r>
    <n v="1378"/>
    <s v="Ovation"/>
    <m/>
    <m/>
    <x v="3"/>
    <m/>
    <x v="0"/>
    <s v="9580 Ridgegate Pkwy"/>
    <s v="Lone Tree"/>
    <s v="CO"/>
    <n v="39.530250000000002"/>
    <n v="-104.87766000000001"/>
    <x v="8"/>
    <x v="35"/>
    <n v="248"/>
    <n v="0.5"/>
    <s v="x"/>
    <s v="Not Included"/>
    <x v="2"/>
    <s v="Market Rate"/>
    <s v="Rental"/>
    <m/>
    <m/>
    <m/>
    <n v="190"/>
    <m/>
    <m/>
    <m/>
    <n v="190"/>
    <m/>
    <m/>
    <m/>
    <s v="Retail"/>
    <m/>
    <n v="6200"/>
    <m/>
    <n v="6200"/>
    <m/>
    <m/>
    <m/>
    <m/>
    <m/>
    <m/>
    <m/>
    <s v="Century Communities"/>
    <m/>
    <m/>
    <m/>
    <m/>
    <m/>
    <m/>
  </r>
  <r>
    <n v="1379"/>
    <s v="Charles Schwab Phase I"/>
    <m/>
    <m/>
    <x v="0"/>
    <m/>
    <x v="0"/>
    <s v="9899 Schwab Way"/>
    <s v="Lone Tree"/>
    <s v="CO"/>
    <n v="39.533790000000003"/>
    <n v="-104.87538000000001"/>
    <x v="8"/>
    <x v="35"/>
    <n v="248"/>
    <n v="0.3"/>
    <s v="x"/>
    <s v="Not Included"/>
    <x v="1"/>
    <s v="N/A"/>
    <s v=""/>
    <m/>
    <m/>
    <m/>
    <m/>
    <m/>
    <m/>
    <m/>
    <n v="0"/>
    <m/>
    <m/>
    <m/>
    <s v="Office"/>
    <n v="800000"/>
    <m/>
    <s v=""/>
    <n v="800000"/>
    <s v=""/>
    <m/>
    <m/>
    <m/>
    <m/>
    <m/>
    <m/>
    <m/>
    <m/>
    <m/>
    <m/>
    <m/>
    <m/>
    <m/>
  </r>
  <r>
    <n v="1380"/>
    <s v="IMT at RidgeGate"/>
    <m/>
    <m/>
    <x v="12"/>
    <m/>
    <x v="0"/>
    <s v="9980 Trainstation Cir"/>
    <s v="Lone Tree"/>
    <s v="CO"/>
    <n v="39.53387"/>
    <n v="-104.87212"/>
    <x v="8"/>
    <x v="35"/>
    <n v="248"/>
    <n v="0.3"/>
    <s v="x"/>
    <s v="Included"/>
    <x v="0"/>
    <s v="Market Rate"/>
    <s v="Rental"/>
    <m/>
    <m/>
    <m/>
    <n v="219"/>
    <m/>
    <m/>
    <m/>
    <n v="219"/>
    <m/>
    <m/>
    <m/>
    <m/>
    <m/>
    <m/>
    <m/>
    <n v="0"/>
    <m/>
    <m/>
    <m/>
    <m/>
    <m/>
    <m/>
    <m/>
    <m/>
    <m/>
    <m/>
    <m/>
    <m/>
    <m/>
    <m/>
  </r>
  <r>
    <n v="1381"/>
    <s v="Corporex Hotel - Hampton Inn"/>
    <m/>
    <m/>
    <x v="9"/>
    <m/>
    <x v="0"/>
    <s v="10030 Trainstation Cir"/>
    <s v="Lone Tree"/>
    <s v="CO"/>
    <n v="39.53566"/>
    <n v="-104.87007"/>
    <x v="8"/>
    <x v="35"/>
    <n v="248"/>
    <n v="0.3"/>
    <s v="x"/>
    <s v="Not Included"/>
    <x v="3"/>
    <s v="N/A"/>
    <m/>
    <m/>
    <m/>
    <m/>
    <m/>
    <m/>
    <m/>
    <m/>
    <n v="0"/>
    <m/>
    <m/>
    <m/>
    <m/>
    <m/>
    <m/>
    <m/>
    <n v="0"/>
    <n v="106"/>
    <m/>
    <m/>
    <n v="0"/>
    <m/>
    <m/>
    <m/>
    <s v="Corporex Hotels"/>
    <m/>
    <m/>
    <m/>
    <m/>
    <m/>
    <m/>
  </r>
  <r>
    <n v="1382"/>
    <s v="The Marq at Ridgegate"/>
    <m/>
    <m/>
    <x v="15"/>
    <m/>
    <x v="0"/>
    <s v="10270 Commonwealth St"/>
    <s v="Lone Tree"/>
    <s v="CO"/>
    <n v="39.529730000000001"/>
    <n v="-104.87674"/>
    <x v="8"/>
    <x v="35"/>
    <n v="248"/>
    <n v="0.4"/>
    <s v="x"/>
    <s v="Included"/>
    <x v="2"/>
    <s v="Market Rate"/>
    <s v="Rental"/>
    <m/>
    <m/>
    <m/>
    <n v="244"/>
    <m/>
    <m/>
    <m/>
    <n v="244"/>
    <m/>
    <m/>
    <m/>
    <s v="Retail"/>
    <m/>
    <n v="5000"/>
    <m/>
    <n v="5000"/>
    <n v="0"/>
    <m/>
    <m/>
    <n v="0"/>
    <m/>
    <m/>
    <m/>
    <s v="Coventry Development"/>
    <m/>
    <m/>
    <m/>
    <m/>
    <m/>
    <m/>
  </r>
  <r>
    <n v="1384"/>
    <s v="The District by Windsor"/>
    <m/>
    <m/>
    <x v="10"/>
    <m/>
    <x v="0"/>
    <s v="6300 E Hampden Ave"/>
    <s v="Denver"/>
    <s v="CO"/>
    <n v="39.651829999999997"/>
    <n v="-104.91613"/>
    <x v="8"/>
    <x v="36"/>
    <n v="43"/>
    <n v="0.4"/>
    <s v="x"/>
    <s v="Included"/>
    <x v="2"/>
    <s v="Market Rate"/>
    <s v="Rental"/>
    <m/>
    <m/>
    <m/>
    <n v="291"/>
    <m/>
    <m/>
    <m/>
    <n v="291"/>
    <m/>
    <m/>
    <m/>
    <s v="Retail"/>
    <m/>
    <n v="16500"/>
    <m/>
    <n v="16500"/>
    <n v="0"/>
    <m/>
    <m/>
    <n v="45000000"/>
    <m/>
    <m/>
    <m/>
    <s v="Pacific Properties"/>
    <m/>
    <m/>
    <m/>
    <m/>
    <m/>
    <m/>
  </r>
  <r>
    <n v="1387"/>
    <s v="University Station Apartments"/>
    <m/>
    <m/>
    <x v="0"/>
    <m/>
    <x v="0"/>
    <s v="1881 Buchtel Blvd S"/>
    <s v="Denver"/>
    <s v="CO"/>
    <n v="39.685290000000002"/>
    <n v="-104.96539"/>
    <x v="8"/>
    <x v="37"/>
    <n v="129"/>
    <n v="0.1"/>
    <s v="x"/>
    <s v="Included"/>
    <x v="0"/>
    <s v="Affordable, Senior"/>
    <s v="Rental"/>
    <m/>
    <n v="60"/>
    <m/>
    <m/>
    <m/>
    <m/>
    <m/>
    <n v="60"/>
    <m/>
    <m/>
    <m/>
    <m/>
    <s v=""/>
    <s v=""/>
    <s v=""/>
    <n v="0"/>
    <s v=""/>
    <m/>
    <m/>
    <n v="12500000"/>
    <m/>
    <m/>
    <m/>
    <s v="Mile High Development/Koelbel &amp; Co."/>
    <m/>
    <m/>
    <m/>
    <m/>
    <m/>
    <m/>
  </r>
  <r>
    <n v="1394"/>
    <s v="Yale 25 Station"/>
    <m/>
    <m/>
    <x v="12"/>
    <m/>
    <x v="0"/>
    <s v="5151 E Yale Ave"/>
    <s v="Denver"/>
    <s v="CO"/>
    <n v="39.66771"/>
    <n v="-104.92899"/>
    <x v="8"/>
    <x v="38"/>
    <n v="126"/>
    <n v="0.1"/>
    <s v="x"/>
    <s v="Included"/>
    <x v="0"/>
    <s v="Market Rate"/>
    <s v="Rental"/>
    <m/>
    <m/>
    <m/>
    <n v="112"/>
    <m/>
    <m/>
    <m/>
    <n v="112"/>
    <m/>
    <m/>
    <m/>
    <m/>
    <s v=""/>
    <s v=""/>
    <s v=""/>
    <n v="0"/>
    <s v=""/>
    <m/>
    <m/>
    <m/>
    <m/>
    <m/>
    <m/>
    <s v="Jordon Perlmutter &amp; Co"/>
    <s v="ConAm"/>
    <m/>
    <m/>
    <m/>
    <m/>
    <m/>
  </r>
  <r>
    <n v="1395"/>
    <s v="Garden Court at Yale Station"/>
    <m/>
    <m/>
    <x v="14"/>
    <m/>
    <x v="0"/>
    <s v="5155 E Yale Ave"/>
    <s v="Denver"/>
    <s v="CO"/>
    <n v="39.66874"/>
    <n v="-104.92871"/>
    <x v="8"/>
    <x v="38"/>
    <n v="126"/>
    <n v="0.1"/>
    <s v="x"/>
    <s v="Included"/>
    <x v="0"/>
    <s v="Affordable"/>
    <s v="Rental"/>
    <m/>
    <n v="64"/>
    <m/>
    <m/>
    <m/>
    <m/>
    <m/>
    <n v="64"/>
    <m/>
    <m/>
    <m/>
    <m/>
    <m/>
    <m/>
    <m/>
    <n v="0"/>
    <m/>
    <m/>
    <m/>
    <m/>
    <m/>
    <m/>
    <m/>
    <s v="Koelbel"/>
    <m/>
    <s v="303-759-5913"/>
    <s v="Nicole"/>
    <m/>
    <m/>
    <m/>
  </r>
  <r>
    <n v="1396"/>
    <s v="Yale Station Apartments"/>
    <m/>
    <m/>
    <x v="20"/>
    <m/>
    <x v="0"/>
    <s v="5307 E Yale Ave"/>
    <s v="Denver"/>
    <s v="CO"/>
    <n v="39.667740000000002"/>
    <n v="-104.92725"/>
    <x v="8"/>
    <x v="38"/>
    <n v="126"/>
    <n v="0.1"/>
    <s v="x"/>
    <s v="Included"/>
    <x v="0"/>
    <s v="Affordable, Senior"/>
    <s v="Rental"/>
    <m/>
    <n v="50"/>
    <m/>
    <m/>
    <m/>
    <m/>
    <m/>
    <n v="50"/>
    <m/>
    <m/>
    <m/>
    <m/>
    <m/>
    <m/>
    <m/>
    <n v="0"/>
    <m/>
    <m/>
    <m/>
    <m/>
    <m/>
    <m/>
    <m/>
    <s v="Koelbel"/>
    <s v="Silva Markham Partners"/>
    <s v="303-300-8770"/>
    <m/>
    <s v="hjackson@silva-markham.com"/>
    <m/>
    <m/>
  </r>
  <r>
    <n v="1400"/>
    <s v="Englewood Civic Center"/>
    <m/>
    <m/>
    <x v="23"/>
    <m/>
    <x v="0"/>
    <s v="1000 Englewood Pkwy"/>
    <s v="Englewood"/>
    <s v="CO"/>
    <n v="39.654690000000002"/>
    <n v="-104.99905"/>
    <x v="9"/>
    <x v="39"/>
    <n v="60"/>
    <n v="0.1"/>
    <s v="x"/>
    <s v="Not Included"/>
    <x v="1"/>
    <s v="N/A"/>
    <s v=""/>
    <m/>
    <m/>
    <m/>
    <m/>
    <m/>
    <m/>
    <m/>
    <n v="0"/>
    <m/>
    <m/>
    <m/>
    <s v="Office"/>
    <n v="140000"/>
    <s v=""/>
    <s v=""/>
    <n v="140000"/>
    <s v=""/>
    <m/>
    <m/>
    <m/>
    <m/>
    <m/>
    <m/>
    <m/>
    <m/>
    <m/>
    <m/>
    <m/>
    <m/>
    <m/>
  </r>
  <r>
    <n v="1401"/>
    <s v="Liv Apartments"/>
    <m/>
    <m/>
    <x v="14"/>
    <m/>
    <x v="0"/>
    <s v="201 Englewood Pkwy"/>
    <s v="Englewood"/>
    <s v="CO"/>
    <n v="39.65551"/>
    <n v="-104.99034"/>
    <x v="9"/>
    <x v="39"/>
    <n v="60"/>
    <n v="0.5"/>
    <s v="x"/>
    <s v="Not Included"/>
    <x v="0"/>
    <s v="Market Rate"/>
    <s v="Rental"/>
    <m/>
    <m/>
    <m/>
    <n v="30"/>
    <m/>
    <m/>
    <m/>
    <n v="30"/>
    <m/>
    <m/>
    <m/>
    <m/>
    <s v=""/>
    <s v=""/>
    <s v=""/>
    <n v="0"/>
    <s v=""/>
    <m/>
    <m/>
    <m/>
    <m/>
    <m/>
    <m/>
    <m/>
    <m/>
    <m/>
    <m/>
    <m/>
    <m/>
    <m/>
  </r>
  <r>
    <n v="1402"/>
    <s v="Broadway Lofts"/>
    <m/>
    <m/>
    <x v="12"/>
    <m/>
    <x v="0"/>
    <s v="3401 S Broadway"/>
    <s v="Englewood"/>
    <s v="CO"/>
    <n v="39.654690000000002"/>
    <n v="-104.98809"/>
    <x v="9"/>
    <x v="39"/>
    <n v="60"/>
    <n v="0.6"/>
    <s v="x"/>
    <s v="Not Included"/>
    <x v="0"/>
    <s v="Affordable"/>
    <s v="Rental"/>
    <m/>
    <n v="111"/>
    <m/>
    <m/>
    <m/>
    <m/>
    <m/>
    <n v="111"/>
    <m/>
    <m/>
    <m/>
    <m/>
    <s v=""/>
    <s v=""/>
    <s v=""/>
    <n v="0"/>
    <s v=""/>
    <m/>
    <m/>
    <m/>
    <m/>
    <m/>
    <m/>
    <s v="Medici Communities"/>
    <s v="Echelon Property Group"/>
    <m/>
    <m/>
    <m/>
    <m/>
    <m/>
  </r>
  <r>
    <n v="1403"/>
    <s v="Artwalk City Center"/>
    <m/>
    <m/>
    <x v="24"/>
    <m/>
    <x v="0"/>
    <s v="801 Englewood Pkwy"/>
    <s v="Englewood"/>
    <s v="CO"/>
    <n v="39.65513"/>
    <n v="-104.99678"/>
    <x v="9"/>
    <x v="39"/>
    <n v="60"/>
    <n v="0.2"/>
    <s v="x"/>
    <s v="Included"/>
    <x v="0"/>
    <s v="Market Rate"/>
    <s v="Rental"/>
    <m/>
    <m/>
    <m/>
    <n v="438"/>
    <m/>
    <m/>
    <m/>
    <n v="438"/>
    <m/>
    <m/>
    <m/>
    <m/>
    <m/>
    <m/>
    <m/>
    <n v="0"/>
    <m/>
    <m/>
    <m/>
    <m/>
    <m/>
    <m/>
    <m/>
    <m/>
    <s v="Avenue 5 Residential"/>
    <s v="303-789-9660"/>
    <s v="Tanner"/>
    <m/>
    <s v="801 Englewood Parkway  Englewood, CO 80110"/>
    <m/>
  </r>
  <r>
    <n v="1405"/>
    <s v="Encore Evans Station"/>
    <m/>
    <m/>
    <x v="12"/>
    <m/>
    <x v="0"/>
    <s v="1805 S Bannock St"/>
    <s v="Denver"/>
    <s v="CO"/>
    <n v="39.683039999999998"/>
    <n v="-104.99063"/>
    <x v="9"/>
    <x v="40"/>
    <n v="61"/>
    <n v="0.5"/>
    <s v="x"/>
    <s v="Not Included"/>
    <x v="0"/>
    <s v="Market Rate"/>
    <s v="Rental"/>
    <m/>
    <m/>
    <m/>
    <n v="224"/>
    <m/>
    <m/>
    <m/>
    <n v="224"/>
    <m/>
    <m/>
    <m/>
    <m/>
    <m/>
    <m/>
    <m/>
    <n v="0"/>
    <m/>
    <m/>
    <m/>
    <m/>
    <m/>
    <m/>
    <m/>
    <s v="Encore Enterprises"/>
    <s v="Greystar"/>
    <s v="720-699-9071"/>
    <m/>
    <m/>
    <m/>
    <m/>
  </r>
  <r>
    <n v="1406"/>
    <s v="Evans Station Lofts"/>
    <m/>
    <m/>
    <x v="1"/>
    <m/>
    <x v="0"/>
    <s v="2140 S Delaware St"/>
    <s v="Denver"/>
    <s v="CO"/>
    <n v="39.67792"/>
    <n v="-104.99205000000001"/>
    <x v="9"/>
    <x v="40"/>
    <n v="61"/>
    <n v="0.1"/>
    <s v="x"/>
    <s v="Not Included"/>
    <x v="0"/>
    <s v="Affordable"/>
    <s v="Rental"/>
    <m/>
    <n v="50"/>
    <m/>
    <m/>
    <m/>
    <m/>
    <m/>
    <n v="50"/>
    <m/>
    <m/>
    <m/>
    <m/>
    <m/>
    <m/>
    <m/>
    <n v="0"/>
    <m/>
    <m/>
    <m/>
    <m/>
    <m/>
    <m/>
    <m/>
    <s v="Medici"/>
    <s v="Echelon Property Group"/>
    <s v="303-733-2182"/>
    <s v="Troy Gladwell"/>
    <s v="lease.evansstation@echelonpg.com "/>
    <m/>
    <m/>
  </r>
  <r>
    <n v="1407"/>
    <s v="The Overland"/>
    <s v="Cherokee Flats"/>
    <m/>
    <x v="4"/>
    <m/>
    <x v="0"/>
    <s v="2065 S Cherokee St"/>
    <s v="Denver"/>
    <s v="CO"/>
    <n v="39.679299999999998"/>
    <n v="-104.99141"/>
    <x v="9"/>
    <x v="40"/>
    <n v="61"/>
    <n v="0.2"/>
    <s v="update"/>
    <s v="Not Included"/>
    <x v="2"/>
    <s v="Market Rate"/>
    <s v="Rental"/>
    <m/>
    <m/>
    <m/>
    <n v="139"/>
    <m/>
    <m/>
    <m/>
    <n v="139"/>
    <m/>
    <m/>
    <m/>
    <s v="Office"/>
    <n v="5000"/>
    <s v=""/>
    <s v=""/>
    <n v="5000"/>
    <s v=""/>
    <m/>
    <m/>
    <m/>
    <m/>
    <m/>
    <m/>
    <m/>
    <m/>
    <m/>
    <m/>
    <m/>
    <m/>
    <m/>
  </r>
  <r>
    <n v="1409"/>
    <s v="Vita Littleton"/>
    <m/>
    <m/>
    <x v="11"/>
    <m/>
    <x v="0"/>
    <s v="2100 W Littleton Blvd"/>
    <s v="Littleton"/>
    <s v="CO"/>
    <n v="39.612839999999998"/>
    <n v="-105.01300000000001"/>
    <x v="9"/>
    <x v="41"/>
    <n v="63"/>
    <n v="0.2"/>
    <s v="x"/>
    <s v="Not Included"/>
    <x v="0"/>
    <s v="Market Rate"/>
    <s v="Rental"/>
    <m/>
    <m/>
    <m/>
    <n v="160"/>
    <m/>
    <m/>
    <m/>
    <n v="160"/>
    <m/>
    <m/>
    <m/>
    <m/>
    <m/>
    <m/>
    <m/>
    <n v="0"/>
    <m/>
    <m/>
    <m/>
    <m/>
    <m/>
    <m/>
    <m/>
    <s v="Zocalo"/>
    <s v="Zocalo"/>
    <s v="720-408-7164"/>
    <m/>
    <m/>
    <m/>
    <m/>
  </r>
  <r>
    <n v="1410"/>
    <s v="Littleton Station"/>
    <m/>
    <m/>
    <x v="7"/>
    <m/>
    <x v="0"/>
    <s v="1900 Littleton Blvd"/>
    <s v="Littleton"/>
    <s v="CO"/>
    <n v="39.612940000000002"/>
    <n v="-105.01058"/>
    <x v="9"/>
    <x v="41"/>
    <n v="63"/>
    <n v="0.3"/>
    <s v="x"/>
    <s v="Not Included"/>
    <x v="2"/>
    <s v="Market Rate"/>
    <s v="Condo"/>
    <s v="Townhomes"/>
    <m/>
    <m/>
    <n v="0"/>
    <n v="37"/>
    <m/>
    <m/>
    <n v="37"/>
    <m/>
    <m/>
    <m/>
    <s v="Office"/>
    <n v="10000"/>
    <m/>
    <m/>
    <n v="10000"/>
    <n v="0"/>
    <m/>
    <m/>
    <n v="18000000"/>
    <m/>
    <m/>
    <m/>
    <s v="Littleton Capital Partners"/>
    <m/>
    <m/>
    <m/>
    <m/>
    <m/>
    <m/>
  </r>
  <r>
    <n v="1414"/>
    <s v="Nevada Place"/>
    <m/>
    <m/>
    <x v="20"/>
    <m/>
    <x v="0"/>
    <s v="5510 S Nevada St"/>
    <s v="Littleton"/>
    <s v="CO"/>
    <n v="39.615780000000001"/>
    <n v="-105.01698"/>
    <x v="9"/>
    <x v="41"/>
    <n v="63"/>
    <n v="0.4"/>
    <s v="x"/>
    <s v="Not Included"/>
    <x v="0"/>
    <s v="Market Rate"/>
    <s v="Rental"/>
    <m/>
    <m/>
    <m/>
    <n v="31"/>
    <m/>
    <m/>
    <m/>
    <n v="31"/>
    <m/>
    <m/>
    <m/>
    <m/>
    <m/>
    <m/>
    <m/>
    <n v="0"/>
    <n v="0"/>
    <m/>
    <m/>
    <n v="0"/>
    <m/>
    <m/>
    <m/>
    <s v="Camelback Development"/>
    <m/>
    <m/>
    <m/>
    <m/>
    <m/>
    <m/>
  </r>
  <r>
    <n v="1419"/>
    <s v="Berkshire Aspen Grove"/>
    <m/>
    <m/>
    <x v="20"/>
    <m/>
    <x v="0"/>
    <s v="7317 S Platte River Pkwy"/>
    <s v="Littleton"/>
    <s v="CO"/>
    <n v="39.58352"/>
    <n v="-105.0278"/>
    <x v="9"/>
    <x v="42"/>
    <n v="64"/>
    <n v="0.3"/>
    <s v="x"/>
    <s v="Not Included"/>
    <x v="2"/>
    <s v="Market Rate"/>
    <s v="Rental"/>
    <m/>
    <m/>
    <m/>
    <n v="280"/>
    <m/>
    <m/>
    <m/>
    <n v="280"/>
    <m/>
    <m/>
    <m/>
    <m/>
    <m/>
    <m/>
    <m/>
    <n v="0"/>
    <n v="0"/>
    <m/>
    <m/>
    <n v="0"/>
    <m/>
    <m/>
    <m/>
    <s v="Wood Partners"/>
    <m/>
    <m/>
    <m/>
    <m/>
    <m/>
    <m/>
  </r>
  <r>
    <n v="1421"/>
    <s v="Oxford Station Apartments"/>
    <m/>
    <m/>
    <x v="14"/>
    <m/>
    <x v="0"/>
    <s v="4101 S Navajo St"/>
    <s v="Englewood"/>
    <s v="CO"/>
    <n v="39.641509999999997"/>
    <n v="-105.00443"/>
    <x v="9"/>
    <x v="43"/>
    <n v="65"/>
    <n v="0.1"/>
    <s v="x"/>
    <s v="Included"/>
    <x v="0"/>
    <s v="Market Rate"/>
    <s v="Rental"/>
    <m/>
    <m/>
    <m/>
    <n v="238"/>
    <m/>
    <m/>
    <m/>
    <n v="238"/>
    <m/>
    <m/>
    <m/>
    <m/>
    <s v=""/>
    <s v=""/>
    <s v=""/>
    <n v="0"/>
    <s v=""/>
    <m/>
    <m/>
    <m/>
    <m/>
    <m/>
    <m/>
    <s v="LCP Development"/>
    <s v="Mission Rock Residential"/>
    <s v="720-443-4356"/>
    <s v="Kimberly"/>
    <s v="am.oxfordstation@missionrockres.com"/>
    <m/>
    <m/>
  </r>
  <r>
    <n v="1423"/>
    <s v="SkyHouse"/>
    <m/>
    <m/>
    <x v="14"/>
    <m/>
    <x v="0"/>
    <s v="1776 Broadway St"/>
    <s v="Denver"/>
    <s v="CO"/>
    <n v="39.744509999999998"/>
    <n v="-104.98707"/>
    <x v="10"/>
    <x v="44"/>
    <n v="73"/>
    <n v="0.2"/>
    <s v="x"/>
    <s v="Included"/>
    <x v="0"/>
    <s v="Market Rate"/>
    <s v="Rental"/>
    <m/>
    <m/>
    <m/>
    <n v="364"/>
    <m/>
    <m/>
    <m/>
    <n v="364"/>
    <m/>
    <m/>
    <m/>
    <m/>
    <s v=""/>
    <s v=""/>
    <s v=""/>
    <n v="0"/>
    <s v=""/>
    <m/>
    <m/>
    <m/>
    <m/>
    <m/>
    <m/>
    <s v="Novare Group, Batson-Cook Development Co"/>
    <s v="Equity Residential"/>
    <s v="720-708-7000"/>
    <m/>
    <s v="hjaquez@eqr.com"/>
    <m/>
    <m/>
  </r>
  <r>
    <n v="1424"/>
    <s v="Portofino Tower"/>
    <m/>
    <m/>
    <x v="22"/>
    <m/>
    <x v="0"/>
    <s v="1827 Grant St"/>
    <s v="Denver"/>
    <s v="CO"/>
    <n v="39.745570000000001"/>
    <n v="-104.98392"/>
    <x v="10"/>
    <x v="44"/>
    <n v="73"/>
    <n v="0.4"/>
    <s v="x"/>
    <s v="Not Included"/>
    <x v="0"/>
    <s v="Market Rate"/>
    <s v="Condo"/>
    <m/>
    <m/>
    <m/>
    <m/>
    <n v="54"/>
    <m/>
    <m/>
    <n v="54"/>
    <m/>
    <m/>
    <m/>
    <m/>
    <m/>
    <m/>
    <m/>
    <n v="0"/>
    <n v="0"/>
    <m/>
    <m/>
    <n v="29000000"/>
    <m/>
    <m/>
    <m/>
    <s v="Sagebrush Development"/>
    <m/>
    <m/>
    <m/>
    <m/>
    <m/>
    <m/>
  </r>
  <r>
    <n v="1425"/>
    <s v="SOVA"/>
    <m/>
    <m/>
    <x v="2"/>
    <m/>
    <x v="0"/>
    <s v="1901 Grant St"/>
    <s v="Denver"/>
    <s v="CO"/>
    <n v="39.74653"/>
    <n v="-104.98393"/>
    <x v="10"/>
    <x v="44"/>
    <n v="73"/>
    <n v="0.3"/>
    <s v="x"/>
    <s v="Not Included"/>
    <x v="0"/>
    <s v="Market Rate"/>
    <s v="Rental"/>
    <m/>
    <m/>
    <m/>
    <n v="211"/>
    <m/>
    <m/>
    <m/>
    <n v="211"/>
    <m/>
    <m/>
    <m/>
    <m/>
    <s v=""/>
    <s v=""/>
    <s v=""/>
    <n v="0"/>
    <s v=""/>
    <m/>
    <m/>
    <m/>
    <m/>
    <m/>
    <m/>
    <s v="McWhinney"/>
    <s v="Greystar"/>
    <m/>
    <m/>
    <m/>
    <m/>
    <m/>
  </r>
  <r>
    <n v="1426"/>
    <s v="Beldame Apartments"/>
    <m/>
    <m/>
    <x v="25"/>
    <m/>
    <x v="0"/>
    <s v="1904 Logan St"/>
    <s v="Denver"/>
    <s v="CO"/>
    <n v="39.746389999999998"/>
    <n v="-104.98192"/>
    <x v="10"/>
    <x v="44"/>
    <n v="73"/>
    <n v="0.3"/>
    <s v="x"/>
    <s v="Not Included"/>
    <x v="0"/>
    <s v="Affordable"/>
    <s v="Rental"/>
    <m/>
    <n v="28"/>
    <m/>
    <m/>
    <m/>
    <m/>
    <m/>
    <n v="28"/>
    <m/>
    <m/>
    <m/>
    <m/>
    <m/>
    <m/>
    <m/>
    <n v="0"/>
    <n v="0"/>
    <m/>
    <m/>
    <n v="0"/>
    <m/>
    <m/>
    <m/>
    <m/>
    <m/>
    <m/>
    <m/>
    <m/>
    <m/>
    <m/>
  </r>
  <r>
    <n v="1427"/>
    <s v="Tower on the Park"/>
    <m/>
    <m/>
    <x v="16"/>
    <m/>
    <x v="0"/>
    <s v="1905 Logan St"/>
    <s v="Denver"/>
    <s v="CO"/>
    <n v="39.746409999999997"/>
    <n v="-104.98233999999999"/>
    <x v="10"/>
    <x v="44"/>
    <n v="73"/>
    <n v="0.3"/>
    <s v="x"/>
    <s v="Not Included"/>
    <x v="2"/>
    <s v="Market Rate"/>
    <s v="Condo"/>
    <m/>
    <m/>
    <m/>
    <m/>
    <n v="168"/>
    <m/>
    <m/>
    <n v="168"/>
    <m/>
    <m/>
    <m/>
    <m/>
    <m/>
    <m/>
    <m/>
    <n v="0"/>
    <n v="0"/>
    <m/>
    <m/>
    <n v="0"/>
    <m/>
    <m/>
    <m/>
    <s v="Sedgwick Properties"/>
    <m/>
    <m/>
    <m/>
    <m/>
    <m/>
    <m/>
  </r>
  <r>
    <n v="1428"/>
    <s v="Radius Uptown"/>
    <m/>
    <m/>
    <x v="14"/>
    <m/>
    <x v="0"/>
    <s v="1935 Logan St"/>
    <s v="Denver"/>
    <s v="CO"/>
    <n v="39.74689"/>
    <n v="-104.98260000000001"/>
    <x v="10"/>
    <x v="44"/>
    <n v="73"/>
    <n v="0.3"/>
    <s v="x"/>
    <s v="Not Included"/>
    <x v="0"/>
    <s v="Market Rate"/>
    <s v="Rental"/>
    <m/>
    <m/>
    <m/>
    <n v="372"/>
    <m/>
    <m/>
    <m/>
    <n v="372"/>
    <m/>
    <m/>
    <m/>
    <m/>
    <s v=""/>
    <s v=""/>
    <s v=""/>
    <n v="0"/>
    <s v=""/>
    <m/>
    <m/>
    <m/>
    <m/>
    <m/>
    <m/>
    <s v="Trammel Crow Residential"/>
    <s v="Equity Residential"/>
    <s v="844-305-3844"/>
    <s v="Curt"/>
    <s v="radiusuptown@eqr.com"/>
    <m/>
    <m/>
  </r>
  <r>
    <n v="1429"/>
    <s v="Grant Park"/>
    <m/>
    <m/>
    <x v="7"/>
    <m/>
    <x v="0"/>
    <s v="1975 Grant St"/>
    <s v="Denver"/>
    <s v="CO"/>
    <n v="39.747109999999999"/>
    <n v="-104.98393"/>
    <x v="10"/>
    <x v="44"/>
    <n v="73"/>
    <n v="0.2"/>
    <s v="x"/>
    <s v="Not Included"/>
    <x v="2"/>
    <s v="Market Rate"/>
    <s v="Condo"/>
    <m/>
    <m/>
    <m/>
    <m/>
    <n v="112"/>
    <m/>
    <m/>
    <n v="112"/>
    <m/>
    <m/>
    <m/>
    <s v="Retail"/>
    <m/>
    <n v="3000"/>
    <m/>
    <n v="3000"/>
    <n v="0"/>
    <m/>
    <m/>
    <n v="0"/>
    <m/>
    <m/>
    <m/>
    <s v="Doug Jones"/>
    <m/>
    <m/>
    <m/>
    <m/>
    <m/>
    <m/>
  </r>
  <r>
    <n v="1430"/>
    <s v="One Lincoln Park"/>
    <m/>
    <m/>
    <x v="18"/>
    <m/>
    <x v="0"/>
    <s v="2001 Lincoln St"/>
    <s v="Denver"/>
    <s v="CO"/>
    <n v="39.74776"/>
    <n v="-104.98648"/>
    <x v="10"/>
    <x v="44"/>
    <n v="73"/>
    <n v="0.1"/>
    <s v="x"/>
    <s v="Not Included"/>
    <x v="2"/>
    <s v="Market Rate"/>
    <s v="Condo"/>
    <m/>
    <m/>
    <m/>
    <m/>
    <n v="186"/>
    <m/>
    <m/>
    <n v="186"/>
    <m/>
    <m/>
    <m/>
    <s v="Retail"/>
    <s v=""/>
    <n v="11000"/>
    <s v=""/>
    <n v="11000"/>
    <s v=""/>
    <m/>
    <m/>
    <n v="140000000"/>
    <m/>
    <m/>
    <m/>
    <s v="The Wells Partnership, Inc."/>
    <m/>
    <m/>
    <m/>
    <m/>
    <m/>
    <m/>
  </r>
  <r>
    <n v="1431"/>
    <s v="Alexan 20th St Station"/>
    <m/>
    <m/>
    <x v="2"/>
    <m/>
    <x v="0"/>
    <s v="2014 California St"/>
    <s v="Denver"/>
    <s v="CO"/>
    <n v="39.748779999999996"/>
    <n v="-104.98692"/>
    <x v="10"/>
    <x v="44"/>
    <n v="73"/>
    <n v="0.1"/>
    <s v="x"/>
    <s v="Not Included"/>
    <x v="0"/>
    <s v="Market Rate"/>
    <s v="Rental"/>
    <m/>
    <m/>
    <m/>
    <n v="354"/>
    <m/>
    <m/>
    <m/>
    <n v="354"/>
    <m/>
    <m/>
    <m/>
    <m/>
    <s v=""/>
    <s v=""/>
    <s v=""/>
    <n v="0"/>
    <s v=""/>
    <m/>
    <m/>
    <m/>
    <m/>
    <m/>
    <m/>
    <m/>
    <m/>
    <m/>
    <m/>
    <m/>
    <m/>
    <s v="376 parking spaces; 1.06 parking ratio (per CCD spreadsheet)"/>
  </r>
  <r>
    <n v="1432"/>
    <s v="2020 Lawrence"/>
    <m/>
    <m/>
    <x v="9"/>
    <m/>
    <x v="0"/>
    <s v="2020 Lawrence St"/>
    <s v="Denver"/>
    <s v="CO"/>
    <n v="39.752279999999999"/>
    <n v="-104.99115999999999"/>
    <x v="10"/>
    <x v="44"/>
    <n v="73"/>
    <n v="0.4"/>
    <s v="x"/>
    <s v="Included"/>
    <x v="2"/>
    <s v="Market Rate"/>
    <s v="Rental"/>
    <m/>
    <m/>
    <m/>
    <n v="231"/>
    <m/>
    <m/>
    <m/>
    <n v="231"/>
    <m/>
    <m/>
    <m/>
    <s v="Retail"/>
    <m/>
    <n v="3000"/>
    <m/>
    <n v="3000"/>
    <n v="0"/>
    <m/>
    <m/>
    <n v="55000000"/>
    <m/>
    <m/>
    <m/>
    <s v="Zocalo Community Development"/>
    <m/>
    <s v="303-800-0470"/>
    <s v="Kari"/>
    <s v="kari.clinkenbeard@berkshirecommunities.com"/>
    <m/>
    <m/>
  </r>
  <r>
    <n v="1434"/>
    <s v="Point 21"/>
    <m/>
    <m/>
    <x v="0"/>
    <m/>
    <x v="0"/>
    <s v="2131 Lawrence St"/>
    <s v="Denver"/>
    <s v="CO"/>
    <n v="39.753920000000001"/>
    <n v="-104.99012999999999"/>
    <x v="10"/>
    <x v="44"/>
    <n v="73"/>
    <n v="0.5"/>
    <s v="x"/>
    <s v="Included"/>
    <x v="0"/>
    <s v="Market Rate"/>
    <s v="Rental"/>
    <m/>
    <m/>
    <m/>
    <n v="212"/>
    <n v="0"/>
    <m/>
    <m/>
    <n v="212"/>
    <m/>
    <m/>
    <m/>
    <m/>
    <s v=""/>
    <s v=""/>
    <s v=""/>
    <n v="0"/>
    <s v=""/>
    <m/>
    <m/>
    <m/>
    <m/>
    <m/>
    <m/>
    <s v="Legacy Partners"/>
    <s v="Greystar"/>
    <s v="303-945-3059"/>
    <s v="Candace"/>
    <m/>
    <m/>
    <m/>
  </r>
  <r>
    <n v="1435"/>
    <s v="Renaissance Off Broadway Lofts"/>
    <m/>
    <m/>
    <x v="17"/>
    <n v="2001"/>
    <x v="0"/>
    <s v="2135 Stout St"/>
    <s v="Denver"/>
    <s v="CO"/>
    <n v="39.751300000000001"/>
    <n v="-104.98648"/>
    <x v="10"/>
    <x v="44"/>
    <n v="73"/>
    <n v="0.3"/>
    <s v="x"/>
    <s v="Not Included"/>
    <x v="0"/>
    <s v="Affordable"/>
    <s v="Rental"/>
    <m/>
    <n v="81"/>
    <m/>
    <m/>
    <m/>
    <m/>
    <m/>
    <n v="81"/>
    <m/>
    <m/>
    <m/>
    <m/>
    <m/>
    <m/>
    <m/>
    <n v="0"/>
    <m/>
    <m/>
    <m/>
    <m/>
    <m/>
    <m/>
    <m/>
    <s v="CCH"/>
    <m/>
    <s v="303-293-2217"/>
    <s v="Bill Windsor"/>
    <s v="BWindsor@coloradocoalition.org "/>
    <m/>
    <m/>
  </r>
  <r>
    <n v="1437"/>
    <s v="Radiant"/>
    <m/>
    <m/>
    <x v="2"/>
    <m/>
    <x v="0"/>
    <s v="2150 Welton St"/>
    <s v="Denver"/>
    <s v="CO"/>
    <n v="39.749679999999998"/>
    <n v="-104.98469"/>
    <x v="10"/>
    <x v="44"/>
    <n v="73"/>
    <n v="0.2"/>
    <s v="x"/>
    <s v="Not Included"/>
    <x v="0"/>
    <s v="Market Rate"/>
    <s v="Rental"/>
    <m/>
    <m/>
    <m/>
    <n v="329"/>
    <m/>
    <m/>
    <m/>
    <n v="329"/>
    <m/>
    <m/>
    <m/>
    <m/>
    <s v=""/>
    <s v=""/>
    <s v=""/>
    <n v="0"/>
    <s v=""/>
    <m/>
    <m/>
    <m/>
    <m/>
    <m/>
    <m/>
    <m/>
    <m/>
    <m/>
    <m/>
    <m/>
    <m/>
    <s v="359 parking spaces; 1.09 parking ratio (per CCD spreadsheet)"/>
  </r>
  <r>
    <n v="1438"/>
    <s v="Renaissance Stout Street Lofts / Stout Street Health Center"/>
    <m/>
    <m/>
    <x v="0"/>
    <m/>
    <x v="0"/>
    <s v="2180 Stout St"/>
    <s v="Denver"/>
    <s v="CO"/>
    <n v="39.75103"/>
    <n v="-104.98582"/>
    <x v="10"/>
    <x v="44"/>
    <n v="73"/>
    <n v="0.3"/>
    <s v="x"/>
    <s v="Not Included"/>
    <x v="2"/>
    <s v="Affordable"/>
    <s v="Rental"/>
    <m/>
    <n v="78"/>
    <m/>
    <m/>
    <m/>
    <m/>
    <m/>
    <n v="78"/>
    <m/>
    <m/>
    <m/>
    <s v="Office"/>
    <n v="53192"/>
    <m/>
    <m/>
    <n v="53192"/>
    <n v="0"/>
    <m/>
    <m/>
    <n v="0"/>
    <m/>
    <m/>
    <m/>
    <s v="CCH"/>
    <m/>
    <m/>
    <m/>
    <m/>
    <m/>
    <m/>
  </r>
  <r>
    <n v="1440"/>
    <s v="One City Block"/>
    <m/>
    <m/>
    <x v="0"/>
    <m/>
    <x v="0"/>
    <s v="444 E 19th Ave"/>
    <s v="Denver"/>
    <s v="CO"/>
    <n v="39.745519999999999"/>
    <n v="-104.98171000000001"/>
    <x v="10"/>
    <x v="44"/>
    <n v="73"/>
    <n v="0.4"/>
    <s v="x"/>
    <s v="Included"/>
    <x v="2"/>
    <s v="Market Rate"/>
    <s v="Rental"/>
    <m/>
    <m/>
    <m/>
    <n v="302"/>
    <m/>
    <m/>
    <m/>
    <n v="302"/>
    <m/>
    <m/>
    <m/>
    <s v="Retail"/>
    <m/>
    <n v="9000"/>
    <m/>
    <n v="9000"/>
    <n v="0"/>
    <m/>
    <m/>
    <n v="65000000"/>
    <m/>
    <m/>
    <m/>
    <s v="Red Peak Properties"/>
    <m/>
    <s v="303-632-7915"/>
    <s v="Patrick"/>
    <s v="onecityblock@greystar.com "/>
    <m/>
    <m/>
  </r>
  <r>
    <n v="1441"/>
    <s v="Uptown Square"/>
    <m/>
    <m/>
    <x v="22"/>
    <m/>
    <x v="0"/>
    <s v="530 E 20th Ave"/>
    <s v="Denver"/>
    <s v="CO"/>
    <n v="39.746989999999997"/>
    <n v="-104.98063999999999"/>
    <x v="10"/>
    <x v="44"/>
    <n v="73"/>
    <n v="0.4"/>
    <s v="x"/>
    <s v="Included"/>
    <x v="2"/>
    <s v="Market Rate"/>
    <s v="Rental"/>
    <m/>
    <m/>
    <m/>
    <m/>
    <n v="696"/>
    <m/>
    <m/>
    <n v="696"/>
    <m/>
    <m/>
    <m/>
    <s v="Retail"/>
    <m/>
    <n v="60000"/>
    <m/>
    <n v="60000"/>
    <n v="0"/>
    <m/>
    <m/>
    <n v="100000000"/>
    <m/>
    <m/>
    <m/>
    <s v="Post Properties"/>
    <m/>
    <s v="303-256-7678"/>
    <m/>
    <s v="radiusuptown@eqr.com"/>
    <m/>
    <m/>
  </r>
  <r>
    <n v="1442"/>
    <s v="Mile High United Way"/>
    <m/>
    <m/>
    <x v="0"/>
    <m/>
    <x v="0"/>
    <s v="711 Park Ave W"/>
    <s v="Denver"/>
    <s v="CO"/>
    <n v="39.752229999999997"/>
    <n v="-104.98388"/>
    <x v="10"/>
    <x v="45"/>
    <n v="74"/>
    <n v="0.3"/>
    <s v="x"/>
    <s v="Not Included"/>
    <x v="1"/>
    <s v="N/A"/>
    <m/>
    <m/>
    <m/>
    <m/>
    <m/>
    <m/>
    <m/>
    <m/>
    <n v="0"/>
    <m/>
    <m/>
    <m/>
    <s v="Office"/>
    <n v="63000"/>
    <m/>
    <m/>
    <n v="63000"/>
    <n v="0"/>
    <m/>
    <m/>
    <n v="23000000"/>
    <m/>
    <m/>
    <m/>
    <s v="Mile High United Way"/>
    <m/>
    <m/>
    <m/>
    <m/>
    <m/>
    <m/>
  </r>
  <r>
    <n v="1443"/>
    <s v="AMLI Park Ave"/>
    <m/>
    <m/>
    <x v="6"/>
    <m/>
    <x v="0"/>
    <s v="755 E 19th Ave"/>
    <s v="Denver"/>
    <s v="CO"/>
    <n v="39.746830000000003"/>
    <n v="-104.97799000000001"/>
    <x v="10"/>
    <x v="44"/>
    <n v="73"/>
    <n v="0.5"/>
    <s v="x"/>
    <s v="Included"/>
    <x v="0"/>
    <s v="Market Rate"/>
    <s v="Rental"/>
    <m/>
    <m/>
    <m/>
    <n v="193"/>
    <m/>
    <m/>
    <m/>
    <n v="193"/>
    <m/>
    <m/>
    <m/>
    <m/>
    <m/>
    <m/>
    <m/>
    <n v="0"/>
    <n v="0"/>
    <m/>
    <m/>
    <n v="0"/>
    <m/>
    <m/>
    <m/>
    <s v="Martin Fein Interests"/>
    <m/>
    <s v="855-540-8960"/>
    <s v="Anna"/>
    <s v="parkavenue@amli.com"/>
    <m/>
    <m/>
  </r>
  <r>
    <n v="1444"/>
    <s v="Cornerstone Residences"/>
    <m/>
    <m/>
    <x v="6"/>
    <m/>
    <x v="0"/>
    <s v="1001 Park Ave W"/>
    <s v="Denver"/>
    <s v="CO"/>
    <n v="39.753999999999998"/>
    <n v="-104.9863"/>
    <x v="10"/>
    <x v="45"/>
    <n v="74"/>
    <n v="0.5"/>
    <s v="x"/>
    <s v="Included"/>
    <x v="0"/>
    <s v="Affordable"/>
    <s v="Rental"/>
    <m/>
    <n v="51"/>
    <m/>
    <m/>
    <m/>
    <m/>
    <m/>
    <n v="51"/>
    <m/>
    <m/>
    <m/>
    <m/>
    <m/>
    <m/>
    <m/>
    <n v="0"/>
    <m/>
    <m/>
    <m/>
    <n v="13700000"/>
    <m/>
    <m/>
    <m/>
    <s v="Archway"/>
    <m/>
    <s v="303-297-8400 x 251"/>
    <s v="Joyce Alms-Ramsford"/>
    <s v="jalmsransford@archwayhousing.org "/>
    <m/>
    <m/>
  </r>
  <r>
    <n v="1446"/>
    <s v="Alexan Arapahoe Square"/>
    <m/>
    <m/>
    <x v="2"/>
    <m/>
    <x v="0"/>
    <s v="550 Park Ave West"/>
    <s v="Denver"/>
    <s v="CO"/>
    <n v="39.750120000000003"/>
    <n v="-104.98354999999999"/>
    <x v="10"/>
    <x v="45"/>
    <n v="74"/>
    <n v="0.3"/>
    <s v="x"/>
    <s v="Not Included"/>
    <x v="0"/>
    <s v="Market Rate"/>
    <s v="Rental"/>
    <m/>
    <m/>
    <m/>
    <n v="355"/>
    <m/>
    <m/>
    <m/>
    <n v="355"/>
    <m/>
    <m/>
    <m/>
    <m/>
    <s v=""/>
    <s v=""/>
    <s v=""/>
    <n v="0"/>
    <s v=""/>
    <m/>
    <m/>
    <m/>
    <m/>
    <m/>
    <m/>
    <s v="Trammel Crow Residential"/>
    <s v="Greystar"/>
    <m/>
    <m/>
    <m/>
    <m/>
    <s v="388 parking spaces; 1.09 parjking ratio (per CCD spreadsheet)"/>
  </r>
  <r>
    <n v="1448"/>
    <s v="Welton Park"/>
    <m/>
    <m/>
    <x v="14"/>
    <m/>
    <x v="0"/>
    <s v="2300 Welton St"/>
    <s v="Denver"/>
    <s v="CO"/>
    <n v="39.751469999999998"/>
    <n v="-104.98164"/>
    <x v="10"/>
    <x v="45"/>
    <n v="74"/>
    <n v="0.1"/>
    <s v="x"/>
    <s v="Not Included"/>
    <x v="0"/>
    <s v="Affordable"/>
    <s v="Rental"/>
    <m/>
    <n v="223"/>
    <m/>
    <m/>
    <m/>
    <m/>
    <m/>
    <n v="223"/>
    <m/>
    <m/>
    <m/>
    <m/>
    <m/>
    <m/>
    <m/>
    <n v="0"/>
    <m/>
    <m/>
    <m/>
    <n v="42300000"/>
    <n v="769000"/>
    <m/>
    <m/>
    <s v="Century Development"/>
    <m/>
    <m/>
    <m/>
    <m/>
    <m/>
    <m/>
  </r>
  <r>
    <n v="1454"/>
    <s v="Blair-Caldwell African American Research Library"/>
    <m/>
    <m/>
    <x v="22"/>
    <m/>
    <x v="0"/>
    <s v="2401 Welton St"/>
    <s v="Denver"/>
    <s v="CO"/>
    <n v="39.752420000000001"/>
    <n v="-104.98155"/>
    <x v="10"/>
    <x v="45"/>
    <n v="74"/>
    <n v="0.1"/>
    <s v="x"/>
    <s v="Not Included"/>
    <x v="5"/>
    <s v="N/A"/>
    <m/>
    <m/>
    <m/>
    <m/>
    <m/>
    <m/>
    <m/>
    <m/>
    <n v="0"/>
    <m/>
    <m/>
    <m/>
    <m/>
    <m/>
    <m/>
    <n v="40000"/>
    <n v="40000"/>
    <n v="0"/>
    <m/>
    <m/>
    <n v="17000000"/>
    <m/>
    <m/>
    <m/>
    <s v="City and County of Denver"/>
    <m/>
    <m/>
    <m/>
    <m/>
    <m/>
    <m/>
  </r>
  <r>
    <n v="1455"/>
    <s v="The Wheatley"/>
    <m/>
    <m/>
    <x v="14"/>
    <m/>
    <x v="0"/>
    <s v="2460 Welton St"/>
    <s v="Denver"/>
    <s v="CO"/>
    <n v="39.752519999999997"/>
    <n v="-104.98043"/>
    <x v="10"/>
    <x v="45"/>
    <n v="74"/>
    <n v="0.1"/>
    <s v="x"/>
    <s v="Included"/>
    <x v="0"/>
    <s v="Mixed Income"/>
    <s v="Mixed Tenure"/>
    <m/>
    <n v="18"/>
    <m/>
    <n v="64"/>
    <n v="15"/>
    <m/>
    <m/>
    <n v="97"/>
    <n v="25378"/>
    <n v="0.58259871441689626"/>
    <n v="166.49538970762077"/>
    <m/>
    <m/>
    <m/>
    <m/>
    <n v="0"/>
    <m/>
    <m/>
    <m/>
    <m/>
    <m/>
    <m/>
    <m/>
    <s v="DURA"/>
    <m/>
    <s v="720-443-6300"/>
    <s v="Mindy"/>
    <s v="mayotte@live-cc.com"/>
    <m/>
    <m/>
  </r>
  <r>
    <n v="1458"/>
    <s v="The Lydian"/>
    <m/>
    <m/>
    <x v="12"/>
    <m/>
    <x v="0"/>
    <s v="2560 Welton St"/>
    <s v="Denver"/>
    <s v="CO"/>
    <n v="39.75347"/>
    <n v="-104.97923"/>
    <x v="10"/>
    <x v="45"/>
    <n v="74"/>
    <n v="0.1"/>
    <s v="x"/>
    <s v="Included"/>
    <x v="2"/>
    <s v="Mixed Income"/>
    <s v="Rental"/>
    <m/>
    <n v="22"/>
    <m/>
    <n v="107"/>
    <m/>
    <m/>
    <m/>
    <n v="129"/>
    <m/>
    <m/>
    <m/>
    <s v="Office"/>
    <n v="25000"/>
    <s v=""/>
    <s v=""/>
    <n v="25000"/>
    <s v=""/>
    <m/>
    <m/>
    <m/>
    <m/>
    <m/>
    <m/>
    <s v="Confluence Communities"/>
    <s v="Confluence Communities"/>
    <s v="720-443-6300"/>
    <s v="Mindy"/>
    <s v="mayotte@live-cc.com"/>
    <m/>
    <m/>
  </r>
  <r>
    <n v="1459"/>
    <s v="Benedict Park Place"/>
    <m/>
    <m/>
    <x v="7"/>
    <m/>
    <x v="0"/>
    <s v="305 Park Avenue W"/>
    <s v="Denver"/>
    <s v="CO"/>
    <n v="39.749569999999999"/>
    <n v="-104.97991"/>
    <x v="10"/>
    <x v="45"/>
    <n v="74"/>
    <n v="0.4"/>
    <s v="x"/>
    <s v="Included"/>
    <x v="2"/>
    <s v="Mixed Income"/>
    <s v="Rental"/>
    <m/>
    <n v="249"/>
    <m/>
    <n v="439"/>
    <m/>
    <m/>
    <m/>
    <n v="688"/>
    <m/>
    <m/>
    <m/>
    <m/>
    <m/>
    <m/>
    <m/>
    <n v="0"/>
    <m/>
    <m/>
    <m/>
    <n v="204000000"/>
    <m/>
    <m/>
    <m/>
    <s v="DHA"/>
    <s v="Ross Management"/>
    <m/>
    <s v="Jessica Henry-Diaz"/>
    <s v="jhenry@denverhousing.org"/>
    <m/>
    <m/>
  </r>
  <r>
    <n v="1461"/>
    <s v="The Dorsey"/>
    <s v="600 Park Ave"/>
    <m/>
    <x v="26"/>
    <m/>
    <x v="0"/>
    <s v="600 Park Ave"/>
    <s v="Denver"/>
    <s v="CO"/>
    <n v="39.751159999999999"/>
    <n v="-104.98300999999999"/>
    <x v="10"/>
    <x v="45"/>
    <n v="74"/>
    <n v="0.2"/>
    <s v="update"/>
    <s v="Not Included"/>
    <x v="0"/>
    <s v="Market Rate"/>
    <s v="Rental"/>
    <m/>
    <m/>
    <m/>
    <n v="230"/>
    <n v="0"/>
    <m/>
    <m/>
    <n v="230"/>
    <m/>
    <m/>
    <m/>
    <m/>
    <s v=""/>
    <s v=""/>
    <s v=""/>
    <n v="0"/>
    <s v=""/>
    <n v="217"/>
    <m/>
    <m/>
    <m/>
    <m/>
    <m/>
    <m/>
    <m/>
    <m/>
    <m/>
    <m/>
    <m/>
    <m/>
  </r>
  <r>
    <n v="1464"/>
    <s v="Park Ave West Apartments"/>
    <s v="Champa Square Apartments"/>
    <m/>
    <x v="22"/>
    <m/>
    <x v="0"/>
    <s v="827 Park Ave W"/>
    <s v="Denver"/>
    <s v="CO"/>
    <n v="39.75273"/>
    <n v="-104.98456"/>
    <x v="10"/>
    <x v="45"/>
    <n v="74"/>
    <n v="0.4"/>
    <s v="x"/>
    <s v="Not Included"/>
    <x v="0"/>
    <s v="Mixed Income"/>
    <s v="Rental"/>
    <m/>
    <n v="102"/>
    <m/>
    <n v="20"/>
    <m/>
    <m/>
    <m/>
    <n v="122"/>
    <m/>
    <m/>
    <m/>
    <m/>
    <m/>
    <m/>
    <m/>
    <n v="0"/>
    <m/>
    <m/>
    <m/>
    <m/>
    <m/>
    <m/>
    <m/>
    <s v="Burgwyn"/>
    <m/>
    <s v="303-312-8000"/>
    <s v="Alina"/>
    <s v="pawest@dominiuminc.com"/>
    <m/>
    <m/>
  </r>
  <r>
    <n v="1465"/>
    <s v="The Brownstones at King Stroud Court"/>
    <m/>
    <m/>
    <x v="3"/>
    <m/>
    <x v="0"/>
    <s v="2400 Washington St"/>
    <s v="Denver"/>
    <s v="CO"/>
    <n v="39.752189999999999"/>
    <n v="-104.97781999999999"/>
    <x v="10"/>
    <x v="46"/>
    <n v="75"/>
    <n v="0.2"/>
    <s v="x"/>
    <s v="Not Included"/>
    <x v="0"/>
    <s v="Market Rate"/>
    <s v="Condo"/>
    <s v="Townhomes"/>
    <m/>
    <m/>
    <m/>
    <n v="26"/>
    <m/>
    <m/>
    <n v="26"/>
    <m/>
    <m/>
    <m/>
    <m/>
    <s v=""/>
    <s v=""/>
    <s v=""/>
    <n v="0"/>
    <s v=""/>
    <m/>
    <m/>
    <m/>
    <m/>
    <m/>
    <m/>
    <m/>
    <m/>
    <m/>
    <m/>
    <m/>
    <m/>
    <m/>
  </r>
  <r>
    <n v="1466"/>
    <s v="Welton Homes at the Point"/>
    <m/>
    <m/>
    <x v="22"/>
    <m/>
    <x v="0"/>
    <s v="2600 Washington St"/>
    <s v="Denver"/>
    <s v="CO"/>
    <n v="39.754390000000001"/>
    <n v="-104.97793"/>
    <x v="10"/>
    <x v="46"/>
    <n v="75"/>
    <n v="0.1"/>
    <s v="x"/>
    <s v="Not Included"/>
    <x v="2"/>
    <s v="Mixed Income"/>
    <s v="Mixed Tenure"/>
    <m/>
    <n v="35"/>
    <m/>
    <m/>
    <n v="33"/>
    <m/>
    <m/>
    <n v="68"/>
    <m/>
    <m/>
    <m/>
    <s v="Retail"/>
    <m/>
    <n v="12800"/>
    <m/>
    <n v="12800"/>
    <n v="0"/>
    <m/>
    <m/>
    <n v="12200000"/>
    <n v="737700"/>
    <m/>
    <m/>
    <s v="DURA"/>
    <m/>
    <n v="3038301223"/>
    <s v="Jacqueline"/>
    <s v="jacqueline@hopecommunities.org "/>
    <m/>
    <m/>
  </r>
  <r>
    <n v="1469"/>
    <s v="Villages at Curtis Park"/>
    <m/>
    <m/>
    <x v="24"/>
    <m/>
    <x v="0"/>
    <s v="2855 Arapahoe St"/>
    <s v="Denver"/>
    <s v="CO"/>
    <n v="39.759740000000001"/>
    <n v="-104.98084"/>
    <x v="10"/>
    <x v="46"/>
    <n v="75"/>
    <n v="0.4"/>
    <s v="x"/>
    <s v="Not Included"/>
    <x v="0"/>
    <s v="Mixed Income"/>
    <s v="Rental"/>
    <m/>
    <n v="155"/>
    <m/>
    <n v="168"/>
    <m/>
    <m/>
    <m/>
    <n v="323"/>
    <m/>
    <m/>
    <m/>
    <m/>
    <m/>
    <m/>
    <m/>
    <n v="0"/>
    <m/>
    <m/>
    <m/>
    <m/>
    <m/>
    <m/>
    <m/>
    <s v="DHA"/>
    <m/>
    <m/>
    <s v="Jessica Henry-Diaz"/>
    <s v="jhenry@denverhousing.org"/>
    <m/>
    <m/>
  </r>
  <r>
    <n v="1470"/>
    <s v="The Rossonian"/>
    <m/>
    <m/>
    <x v="27"/>
    <m/>
    <x v="1"/>
    <s v="2650 Welton Street"/>
    <s v="Denver"/>
    <s v="CO"/>
    <n v="39.754279232353099"/>
    <n v="104.978317183277"/>
    <x v="10"/>
    <x v="46"/>
    <n v="75"/>
    <n v="0.1"/>
    <s v="x"/>
    <s v="Not Included"/>
    <x v="2"/>
    <s v="N/A"/>
    <m/>
    <m/>
    <m/>
    <m/>
    <m/>
    <m/>
    <m/>
    <m/>
    <n v="0"/>
    <m/>
    <m/>
    <m/>
    <s v="Retail; Entertainment"/>
    <m/>
    <n v="12620"/>
    <n v="29900"/>
    <n v="42520"/>
    <n v="88"/>
    <m/>
    <s v="https://www.westword.com/news/rossonian-developers-submit-plan-for-88-room-hotel-15598479"/>
    <m/>
    <m/>
    <m/>
    <m/>
    <m/>
    <m/>
    <m/>
    <m/>
    <m/>
    <m/>
    <m/>
  </r>
  <r>
    <n v="1471"/>
    <s v="Posner Center"/>
    <m/>
    <m/>
    <x v="1"/>
    <m/>
    <x v="0"/>
    <s v="1025 33rd St"/>
    <s v="Denver"/>
    <s v="CO"/>
    <n v="39.763849999999998"/>
    <n v="-104.97453"/>
    <x v="10"/>
    <x v="47"/>
    <n v="57"/>
    <n v="0.3"/>
    <s v="x"/>
    <s v="Not Included"/>
    <x v="1"/>
    <s v="N/A"/>
    <m/>
    <m/>
    <m/>
    <m/>
    <m/>
    <m/>
    <m/>
    <m/>
    <n v="0"/>
    <m/>
    <m/>
    <m/>
    <s v="Office"/>
    <n v="25000"/>
    <m/>
    <m/>
    <n v="25000"/>
    <n v="0"/>
    <m/>
    <m/>
    <n v="0"/>
    <m/>
    <m/>
    <m/>
    <s v="Denver Housing Authority"/>
    <m/>
    <m/>
    <m/>
    <m/>
    <m/>
    <m/>
  </r>
  <r>
    <n v="1473"/>
    <s v="Lofts at Downing Street Station"/>
    <m/>
    <m/>
    <x v="22"/>
    <m/>
    <x v="0"/>
    <s v="2900 Downing St"/>
    <s v="Denver"/>
    <s v="CO"/>
    <n v="39.758580000000002"/>
    <n v="-104.97306"/>
    <x v="10"/>
    <x v="47"/>
    <n v="57"/>
    <n v="0.1"/>
    <s v="x"/>
    <s v="Not Included"/>
    <x v="2"/>
    <s v="Market Rate"/>
    <s v="Owner"/>
    <m/>
    <m/>
    <m/>
    <m/>
    <n v="33"/>
    <m/>
    <m/>
    <n v="33"/>
    <m/>
    <m/>
    <m/>
    <s v="Retail"/>
    <m/>
    <n v="8500"/>
    <m/>
    <n v="8500"/>
    <n v="0"/>
    <m/>
    <m/>
    <n v="6000000"/>
    <m/>
    <m/>
    <m/>
    <s v="Byers Street Properties"/>
    <m/>
    <m/>
    <m/>
    <m/>
    <m/>
    <m/>
  </r>
  <r>
    <n v="1474"/>
    <s v="29th &amp; Welton"/>
    <m/>
    <m/>
    <x v="8"/>
    <m/>
    <x v="1"/>
    <s v="2901 Welton St"/>
    <s v="Denver"/>
    <s v="CO"/>
    <n v="39.757040000000003"/>
    <n v="-104.97561"/>
    <x v="10"/>
    <x v="47"/>
    <n v="57"/>
    <n v="0.1"/>
    <s v="update"/>
    <s v="Not Included"/>
    <x v="0"/>
    <s v="Mixed Income"/>
    <s v="Condo"/>
    <m/>
    <m/>
    <m/>
    <m/>
    <m/>
    <m/>
    <m/>
    <n v="0"/>
    <m/>
    <m/>
    <m/>
    <m/>
    <s v=""/>
    <s v=""/>
    <s v=""/>
    <n v="0"/>
    <s v=""/>
    <m/>
    <m/>
    <m/>
    <m/>
    <m/>
    <m/>
    <m/>
    <m/>
    <m/>
    <m/>
    <m/>
    <m/>
    <m/>
  </r>
  <r>
    <n v="1477"/>
    <s v="Fourth Quarter Apartments"/>
    <m/>
    <m/>
    <x v="15"/>
    <m/>
    <x v="0"/>
    <s v="3150 Downing St"/>
    <s v="Denver"/>
    <s v="CO"/>
    <n v="39.76173"/>
    <n v="-104.97304"/>
    <x v="10"/>
    <x v="47"/>
    <n v="57"/>
    <n v="0.2"/>
    <s v="x"/>
    <s v="Not Included"/>
    <x v="0"/>
    <s v="Affordable"/>
    <s v="Rental"/>
    <m/>
    <n v="33"/>
    <m/>
    <m/>
    <m/>
    <m/>
    <m/>
    <n v="33"/>
    <m/>
    <m/>
    <m/>
    <m/>
    <m/>
    <m/>
    <m/>
    <n v="0"/>
    <m/>
    <m/>
    <m/>
    <m/>
    <m/>
    <m/>
    <m/>
    <s v="Fourth Quarter Partners LLLP"/>
    <s v="Matthews Center LLC"/>
    <s v="303-408-4106"/>
    <m/>
    <m/>
    <m/>
    <m/>
  </r>
  <r>
    <n v="1478"/>
    <s v="Downing Square Apartments"/>
    <m/>
    <m/>
    <x v="25"/>
    <m/>
    <x v="0"/>
    <s v="3280 Downing St"/>
    <s v="Denver"/>
    <s v="CO"/>
    <n v="39.76276"/>
    <n v="-104.97309"/>
    <x v="10"/>
    <x v="47"/>
    <n v="57"/>
    <n v="0.3"/>
    <s v="x"/>
    <s v="Not Included"/>
    <x v="0"/>
    <s v="Market Rate"/>
    <s v="Rental"/>
    <m/>
    <m/>
    <m/>
    <n v="50"/>
    <m/>
    <m/>
    <m/>
    <n v="50"/>
    <m/>
    <m/>
    <m/>
    <m/>
    <m/>
    <m/>
    <m/>
    <n v="0"/>
    <m/>
    <m/>
    <m/>
    <m/>
    <m/>
    <m/>
    <m/>
    <s v="DURA"/>
    <m/>
    <m/>
    <m/>
    <m/>
    <m/>
    <m/>
  </r>
  <r>
    <n v="1480"/>
    <s v="Decatur Place"/>
    <m/>
    <m/>
    <x v="0"/>
    <n v="1983"/>
    <x v="0"/>
    <s v="1155 Decatur St"/>
    <s v="Denver"/>
    <s v="CO"/>
    <n v="39.735039999999998"/>
    <n v="-105.02263000000001"/>
    <x v="11"/>
    <x v="48"/>
    <n v="175"/>
    <n v="0.4"/>
    <s v="x"/>
    <s v="Included"/>
    <x v="0"/>
    <s v="Affordable"/>
    <s v="Rental"/>
    <m/>
    <n v="106"/>
    <m/>
    <m/>
    <m/>
    <m/>
    <m/>
    <n v="106"/>
    <m/>
    <m/>
    <m/>
    <m/>
    <m/>
    <m/>
    <m/>
    <n v="0"/>
    <m/>
    <m/>
    <m/>
    <m/>
    <m/>
    <m/>
    <m/>
    <s v="Mercy Housing"/>
    <s v="Echelon Property Group"/>
    <s v="303-893-2718"/>
    <s v="Greta McPhee"/>
    <m/>
    <m/>
    <m/>
  </r>
  <r>
    <n v="1481"/>
    <s v="Corky Gonzales Public Library"/>
    <m/>
    <m/>
    <x v="3"/>
    <m/>
    <x v="0"/>
    <s v="1498 Irving St"/>
    <s v="Denver"/>
    <s v="CO"/>
    <n v="39.740049999999997"/>
    <n v="-105.02955"/>
    <x v="11"/>
    <x v="48"/>
    <n v="175"/>
    <n v="0.4"/>
    <s v="x"/>
    <s v="Not Included"/>
    <x v="5"/>
    <s v="N/A"/>
    <s v=""/>
    <m/>
    <m/>
    <m/>
    <m/>
    <m/>
    <m/>
    <m/>
    <n v="0"/>
    <m/>
    <m/>
    <m/>
    <m/>
    <s v=""/>
    <s v=""/>
    <n v="25000"/>
    <n v="25000"/>
    <s v=""/>
    <m/>
    <m/>
    <m/>
    <m/>
    <m/>
    <m/>
    <m/>
    <m/>
    <m/>
    <m/>
    <m/>
    <m/>
    <m/>
  </r>
  <r>
    <n v="1482"/>
    <s v="CDOT HQ"/>
    <m/>
    <m/>
    <x v="12"/>
    <m/>
    <x v="0"/>
    <s v="2829 W Howard Pl"/>
    <s v="Denver"/>
    <s v="CO"/>
    <n v="39.738379999999999"/>
    <n v="-105.02373"/>
    <x v="11"/>
    <x v="48"/>
    <n v="175"/>
    <n v="0.1"/>
    <s v="x"/>
    <s v="Not Included"/>
    <x v="1"/>
    <s v="N/A"/>
    <s v=""/>
    <m/>
    <m/>
    <m/>
    <m/>
    <m/>
    <m/>
    <m/>
    <n v="0"/>
    <m/>
    <m/>
    <m/>
    <s v="Office"/>
    <n v="175000"/>
    <s v=""/>
    <s v=""/>
    <n v="175000"/>
    <s v=""/>
    <m/>
    <m/>
    <m/>
    <m/>
    <m/>
    <m/>
    <m/>
    <m/>
    <m/>
    <m/>
    <m/>
    <m/>
    <m/>
  </r>
  <r>
    <n v="1484"/>
    <s v="Luxe at Mile High"/>
    <m/>
    <m/>
    <x v="2"/>
    <m/>
    <x v="0"/>
    <s v="3200 W Colfax Ave"/>
    <s v="Denver"/>
    <s v="CO"/>
    <n v="39.739420000000003"/>
    <n v="-105.02734"/>
    <x v="11"/>
    <x v="48"/>
    <n v="175"/>
    <n v="0.3"/>
    <s v="x"/>
    <s v="Not Included"/>
    <x v="0"/>
    <s v="Market Rate"/>
    <s v="Rental"/>
    <m/>
    <m/>
    <m/>
    <n v="382"/>
    <n v="0"/>
    <m/>
    <m/>
    <n v="382"/>
    <m/>
    <m/>
    <m/>
    <m/>
    <s v=""/>
    <s v=""/>
    <s v=""/>
    <n v="0"/>
    <s v=""/>
    <m/>
    <m/>
    <m/>
    <m/>
    <m/>
    <m/>
    <m/>
    <m/>
    <m/>
    <m/>
    <m/>
    <m/>
    <m/>
  </r>
  <r>
    <n v="1485"/>
    <s v="Avondale Apartments"/>
    <m/>
    <m/>
    <x v="0"/>
    <m/>
    <x v="0"/>
    <s v="3275 W 14th Ave"/>
    <s v="Denver"/>
    <s v="CO"/>
    <n v="39.739449999999998"/>
    <n v="-105.02921000000001"/>
    <x v="11"/>
    <x v="48"/>
    <n v="175"/>
    <n v="0.3"/>
    <s v="x"/>
    <s v="Included"/>
    <x v="0"/>
    <s v="Affordable"/>
    <s v="Rental"/>
    <m/>
    <n v="80"/>
    <m/>
    <m/>
    <m/>
    <m/>
    <m/>
    <n v="80"/>
    <m/>
    <m/>
    <m/>
    <m/>
    <s v=""/>
    <s v=""/>
    <s v=""/>
    <n v="0"/>
    <s v=""/>
    <m/>
    <m/>
    <n v="0"/>
    <m/>
    <m/>
    <m/>
    <s v="Del Norte Neighborhood Development Corp"/>
    <m/>
    <s v="303-623-0346"/>
    <s v="Marv Kelly"/>
    <m/>
    <m/>
    <m/>
  </r>
  <r>
    <n v="1486"/>
    <s v="Stadium District Master Plan"/>
    <m/>
    <m/>
    <x v="8"/>
    <m/>
    <x v="1"/>
    <m/>
    <s v="Denver"/>
    <s v="CO"/>
    <n v="39.741109999999999"/>
    <n v="-105.02033"/>
    <x v="11"/>
    <x v="48"/>
    <n v="175"/>
    <n v="0.4"/>
    <s v="x"/>
    <s v="Not Included"/>
    <x v="2"/>
    <s v="TBD"/>
    <s v="TBD"/>
    <m/>
    <m/>
    <m/>
    <m/>
    <m/>
    <m/>
    <m/>
    <n v="0"/>
    <m/>
    <m/>
    <m/>
    <m/>
    <s v=""/>
    <s v=""/>
    <s v=""/>
    <n v="0"/>
    <s v=""/>
    <m/>
    <m/>
    <m/>
    <m/>
    <m/>
    <m/>
    <m/>
    <m/>
    <m/>
    <m/>
    <m/>
    <m/>
    <m/>
  </r>
  <r>
    <n v="1490"/>
    <s v="Beacon85"/>
    <m/>
    <m/>
    <x v="11"/>
    <m/>
    <x v="0"/>
    <s v="85 S Union Blvd"/>
    <s v="Lakewood"/>
    <s v="CO"/>
    <n v="39.713909999999998"/>
    <n v="-105.13464999999999"/>
    <x v="11"/>
    <x v="49"/>
    <n v="182"/>
    <n v="0.5"/>
    <s v="x"/>
    <s v="Not Included"/>
    <x v="0"/>
    <s v="Market Rate"/>
    <s v="Rental"/>
    <m/>
    <m/>
    <m/>
    <n v="343"/>
    <n v="0"/>
    <m/>
    <m/>
    <n v="343"/>
    <m/>
    <m/>
    <m/>
    <m/>
    <s v=""/>
    <s v=""/>
    <s v=""/>
    <n v="0"/>
    <s v=""/>
    <m/>
    <m/>
    <m/>
    <m/>
    <m/>
    <m/>
    <s v="Lennar"/>
    <s v="Lennar"/>
    <m/>
    <m/>
    <m/>
    <m/>
    <m/>
  </r>
  <r>
    <n v="1493"/>
    <s v="Indy Street Flats"/>
    <m/>
    <m/>
    <x v="13"/>
    <m/>
    <x v="0"/>
    <s v="1440 Independence St"/>
    <s v="Lakewood"/>
    <s v="CO"/>
    <n v="39.738999999999997"/>
    <n v="-105.10429000000001"/>
    <x v="11"/>
    <x v="50"/>
    <n v="180"/>
    <n v="0.4"/>
    <s v="x"/>
    <s v="Not Included"/>
    <x v="0"/>
    <s v="Affordable"/>
    <s v="Rental"/>
    <m/>
    <n v="115"/>
    <m/>
    <m/>
    <m/>
    <m/>
    <m/>
    <n v="115"/>
    <m/>
    <m/>
    <m/>
    <m/>
    <s v=""/>
    <s v=""/>
    <s v=""/>
    <n v="0"/>
    <s v=""/>
    <m/>
    <m/>
    <m/>
    <m/>
    <m/>
    <m/>
    <m/>
    <m/>
    <m/>
    <m/>
    <m/>
    <m/>
    <m/>
  </r>
  <r>
    <n v="1495"/>
    <s v="Pearson Grove"/>
    <m/>
    <m/>
    <x v="4"/>
    <m/>
    <x v="0"/>
    <s v="Hoyt St and W 14th Ave"/>
    <s v="Lakewood"/>
    <s v="CO"/>
    <n v="39.737789999999997"/>
    <n v="-105.10343"/>
    <x v="11"/>
    <x v="50"/>
    <n v="180"/>
    <n v="0.4"/>
    <s v="update"/>
    <s v="Not Included"/>
    <x v="0"/>
    <s v="Market Rate"/>
    <s v="Condo"/>
    <s v="Townhomes"/>
    <m/>
    <m/>
    <m/>
    <n v="82"/>
    <m/>
    <m/>
    <n v="82"/>
    <m/>
    <m/>
    <m/>
    <m/>
    <s v=""/>
    <s v=""/>
    <s v=""/>
    <n v="0"/>
    <s v=""/>
    <m/>
    <m/>
    <m/>
    <m/>
    <m/>
    <m/>
    <m/>
    <m/>
    <m/>
    <m/>
    <m/>
    <m/>
    <m/>
  </r>
  <r>
    <n v="1496"/>
    <s v="Golden Outlook Apartments"/>
    <m/>
    <m/>
    <x v="3"/>
    <m/>
    <x v="0"/>
    <s v="544 Golden Ridge Rd"/>
    <s v="Golden"/>
    <s v="CO"/>
    <n v="39.725859999999997"/>
    <n v="-105.20444000000001"/>
    <x v="11"/>
    <x v="51"/>
    <n v="184"/>
    <n v="0.3"/>
    <s v="x"/>
    <s v="Included"/>
    <x v="0"/>
    <s v="Market Rate"/>
    <s v="Rental"/>
    <m/>
    <m/>
    <m/>
    <n v="177"/>
    <n v="0"/>
    <m/>
    <m/>
    <n v="177"/>
    <m/>
    <m/>
    <m/>
    <m/>
    <m/>
    <m/>
    <m/>
    <n v="0"/>
    <m/>
    <m/>
    <m/>
    <m/>
    <m/>
    <m/>
    <m/>
    <s v="Evergreen - Golden Ridge"/>
    <m/>
    <m/>
    <m/>
    <m/>
    <m/>
    <m/>
  </r>
  <r>
    <n v="1500"/>
    <s v="Arroyo Village"/>
    <m/>
    <m/>
    <x v="12"/>
    <m/>
    <x v="0"/>
    <s v="3450 W 13th Ave"/>
    <s v="Denver"/>
    <s v="CO"/>
    <n v="39.736280000000001"/>
    <n v="-105.03245"/>
    <x v="11"/>
    <x v="52"/>
    <n v="176"/>
    <n v="0.1"/>
    <s v="x"/>
    <s v="Included"/>
    <x v="0"/>
    <s v="Affordable"/>
    <s v="Rental"/>
    <m/>
    <n v="130"/>
    <m/>
    <m/>
    <m/>
    <m/>
    <m/>
    <n v="130"/>
    <m/>
    <m/>
    <m/>
    <m/>
    <s v=""/>
    <s v=""/>
    <s v=""/>
    <n v="0"/>
    <s v=""/>
    <m/>
    <m/>
    <m/>
    <m/>
    <m/>
    <m/>
    <s v="The Delores Project, Rocky Mountain Communities"/>
    <s v="The Delores Project"/>
    <m/>
    <m/>
    <m/>
    <m/>
    <m/>
  </r>
  <r>
    <n v="1505"/>
    <s v="Zephyr Line"/>
    <m/>
    <m/>
    <x v="3"/>
    <m/>
    <x v="0"/>
    <s v="1391 Zephyr St"/>
    <s v="Lakewood"/>
    <s v="CO"/>
    <n v="39.738230000000001"/>
    <n v="-105.08547"/>
    <x v="11"/>
    <x v="53"/>
    <n v="179"/>
    <n v="0.3"/>
    <s v="x"/>
    <s v="Included"/>
    <x v="0"/>
    <s v="Market Rate"/>
    <s v="Rental"/>
    <m/>
    <m/>
    <m/>
    <n v="95"/>
    <m/>
    <m/>
    <m/>
    <n v="95"/>
    <m/>
    <m/>
    <m/>
    <m/>
    <s v=""/>
    <s v=""/>
    <s v=""/>
    <n v="0"/>
    <s v=""/>
    <m/>
    <m/>
    <m/>
    <m/>
    <m/>
    <m/>
    <s v="Mercy Housing"/>
    <s v="Echelon Property Group"/>
    <m/>
    <m/>
    <m/>
    <m/>
    <m/>
  </r>
  <r>
    <n v="1508"/>
    <s v="40 West Residences"/>
    <m/>
    <m/>
    <x v="11"/>
    <m/>
    <x v="0"/>
    <s v="5830 W Colfax Ave"/>
    <s v="Lakewood"/>
    <s v="CO"/>
    <n v="39.739930000000001"/>
    <n v="-105.06115"/>
    <x v="11"/>
    <x v="54"/>
    <n v="210"/>
    <n v="0.4"/>
    <s v="x"/>
    <s v="Included"/>
    <x v="0"/>
    <s v="Affordable"/>
    <s v="Rental"/>
    <m/>
    <n v="60"/>
    <m/>
    <m/>
    <m/>
    <m/>
    <m/>
    <n v="60"/>
    <m/>
    <m/>
    <m/>
    <m/>
    <s v=""/>
    <s v=""/>
    <s v=""/>
    <n v="0"/>
    <s v=""/>
    <m/>
    <m/>
    <m/>
    <m/>
    <m/>
    <m/>
    <s v="Archway"/>
    <s v="Archway"/>
    <m/>
    <s v="Joyce Alms-Ramsford"/>
    <m/>
    <m/>
    <m/>
  </r>
  <r>
    <n v="1509"/>
    <s v="Lamar Station Crossing"/>
    <m/>
    <m/>
    <x v="0"/>
    <m/>
    <x v="0"/>
    <s v="6150 W 13th Ave"/>
    <s v="Lakewood"/>
    <s v="CO"/>
    <n v="39.736359999999998"/>
    <n v="-105.06465"/>
    <x v="11"/>
    <x v="54"/>
    <n v="210"/>
    <n v="0.1"/>
    <s v="x"/>
    <s v="Included"/>
    <x v="0"/>
    <s v="Mixed Income"/>
    <s v="Rental"/>
    <m/>
    <n v="93"/>
    <m/>
    <n v="17"/>
    <m/>
    <m/>
    <m/>
    <n v="110"/>
    <n v="105067"/>
    <n v="2.4120064279155189"/>
    <n v="45.605185262737109"/>
    <m/>
    <m/>
    <m/>
    <m/>
    <n v="0"/>
    <m/>
    <m/>
    <m/>
    <m/>
    <m/>
    <m/>
    <m/>
    <s v="MetroWest Housing Partners"/>
    <s v="MetroWest Housing Partners"/>
    <s v="720-508-7400"/>
    <s v="Ryan McCaw"/>
    <s v="ryamcc@mwhsolutions.org"/>
    <m/>
    <m/>
  </r>
  <r>
    <n v="1510"/>
    <s v="West Line Flats"/>
    <m/>
    <m/>
    <x v="11"/>
    <m/>
    <x v="0"/>
    <s v="6500 W 13th Ave"/>
    <s v="Lakewood"/>
    <s v="CO"/>
    <n v="39.736330000000002"/>
    <n v="-105.06877"/>
    <x v="11"/>
    <x v="54"/>
    <n v="210"/>
    <n v="0.1"/>
    <s v="x"/>
    <s v="Included"/>
    <x v="0"/>
    <s v="Market Rate"/>
    <s v="Rental"/>
    <m/>
    <m/>
    <m/>
    <n v="155"/>
    <n v="0"/>
    <m/>
    <m/>
    <n v="155"/>
    <m/>
    <m/>
    <m/>
    <m/>
    <s v=""/>
    <s v=""/>
    <s v=""/>
    <n v="0"/>
    <s v=""/>
    <m/>
    <m/>
    <m/>
    <m/>
    <m/>
    <m/>
    <s v="Inland Residential Real Estate Services"/>
    <s v="Inland Residential Real Estate Services"/>
    <m/>
    <m/>
    <m/>
    <m/>
    <m/>
  </r>
  <r>
    <n v="1511"/>
    <s v="Flats at Two Creeks"/>
    <m/>
    <m/>
    <x v="13"/>
    <m/>
    <x v="0"/>
    <s v="Gray St and W 14th Ave"/>
    <s v="Lakewood"/>
    <s v="CO"/>
    <n v="39.738979999999998"/>
    <n v="-105.06113000000001"/>
    <x v="11"/>
    <x v="54"/>
    <n v="210"/>
    <n v="0.4"/>
    <s v="x"/>
    <s v="Not Included"/>
    <x v="0"/>
    <s v="Affordable"/>
    <s v="Rental"/>
    <m/>
    <n v="78"/>
    <m/>
    <m/>
    <m/>
    <m/>
    <m/>
    <n v="78"/>
    <m/>
    <m/>
    <m/>
    <m/>
    <s v=""/>
    <s v=""/>
    <s v=""/>
    <n v="0"/>
    <s v=""/>
    <m/>
    <m/>
    <m/>
    <m/>
    <m/>
    <m/>
    <m/>
    <m/>
    <m/>
    <m/>
    <m/>
    <m/>
    <m/>
  </r>
  <r>
    <n v="1512"/>
    <s v="Oak Street Station"/>
    <m/>
    <m/>
    <x v="2"/>
    <m/>
    <x v="0"/>
    <s v="1420 Oak St"/>
    <s v="Lakewood"/>
    <s v="CO"/>
    <n v="39.738689999999998"/>
    <n v="-105.11848999999999"/>
    <x v="11"/>
    <x v="55"/>
    <n v="181"/>
    <n v="0.1"/>
    <s v="x"/>
    <s v="Not Included"/>
    <x v="0"/>
    <s v="Market Rate"/>
    <s v="Rental"/>
    <m/>
    <m/>
    <m/>
    <n v="291"/>
    <n v="0"/>
    <m/>
    <m/>
    <n v="291"/>
    <m/>
    <m/>
    <m/>
    <m/>
    <s v=""/>
    <s v=""/>
    <s v=""/>
    <n v="0"/>
    <s v=""/>
    <m/>
    <m/>
    <m/>
    <m/>
    <m/>
    <m/>
    <s v="DAE Group"/>
    <s v="Greystar"/>
    <m/>
    <m/>
    <m/>
    <m/>
    <m/>
  </r>
  <r>
    <n v="1514"/>
    <s v="Avenida Senior Living Lakewood"/>
    <m/>
    <m/>
    <x v="2"/>
    <m/>
    <x v="0"/>
    <s v="1655 Pierson St"/>
    <s v="Lakewood"/>
    <s v="CO"/>
    <n v="39.741619999999998"/>
    <n v="-105.12155"/>
    <x v="11"/>
    <x v="55"/>
    <n v="181"/>
    <n v="0.6"/>
    <s v="x"/>
    <s v="Not Included"/>
    <x v="0"/>
    <s v="Market Rate"/>
    <s v="Rental"/>
    <m/>
    <m/>
    <m/>
    <m/>
    <n v="0"/>
    <n v="229"/>
    <m/>
    <n v="229"/>
    <m/>
    <m/>
    <m/>
    <m/>
    <m/>
    <m/>
    <m/>
    <n v="0"/>
    <m/>
    <m/>
    <m/>
    <m/>
    <m/>
    <m/>
    <m/>
    <m/>
    <m/>
    <s v="720-724-7010"/>
    <m/>
    <m/>
    <m/>
    <m/>
  </r>
  <r>
    <n v="1515"/>
    <s v="WestLink at Oak Station"/>
    <m/>
    <m/>
    <x v="3"/>
    <m/>
    <x v="0"/>
    <s v="1665 Pierson St"/>
    <s v="Lakewood"/>
    <s v="CO"/>
    <n v="39.743000000000002"/>
    <n v="-105.12267"/>
    <x v="11"/>
    <x v="55"/>
    <n v="181"/>
    <n v="0.6"/>
    <s v="x"/>
    <s v="Included"/>
    <x v="0"/>
    <s v="Market Rate"/>
    <s v="Rental"/>
    <m/>
    <m/>
    <m/>
    <n v="244"/>
    <n v="0"/>
    <m/>
    <m/>
    <n v="244"/>
    <m/>
    <m/>
    <m/>
    <m/>
    <s v=""/>
    <s v=""/>
    <s v=""/>
    <n v="0"/>
    <s v=""/>
    <m/>
    <m/>
    <m/>
    <m/>
    <m/>
    <m/>
    <s v="Inland Residential Real Estate Services"/>
    <s v="Inland Residential Real Estate Services"/>
    <s v="844-379-8101"/>
    <m/>
    <m/>
    <m/>
    <m/>
  </r>
  <r>
    <n v="1516"/>
    <s v="Oak Street Townhomes"/>
    <m/>
    <m/>
    <x v="12"/>
    <m/>
    <x v="0"/>
    <s v="Oak St and W 12th Ln"/>
    <s v="Lakewood"/>
    <s v="CO"/>
    <n v="39.734090000000002"/>
    <n v="-105.11816"/>
    <x v="11"/>
    <x v="55"/>
    <n v="181"/>
    <n v="0.2"/>
    <s v="x"/>
    <s v="Not Included"/>
    <x v="0"/>
    <s v="Market Rate"/>
    <s v="Condo"/>
    <s v="Townhomes"/>
    <m/>
    <m/>
    <m/>
    <n v="81"/>
    <m/>
    <m/>
    <n v="81"/>
    <m/>
    <m/>
    <m/>
    <m/>
    <s v=""/>
    <s v=""/>
    <s v=""/>
    <n v="0"/>
    <s v=""/>
    <m/>
    <m/>
    <m/>
    <m/>
    <m/>
    <m/>
    <s v="Century Communities"/>
    <m/>
    <m/>
    <m/>
    <m/>
    <m/>
    <m/>
  </r>
  <r>
    <n v="1518"/>
    <s v="Regatta Sloan's Lake"/>
    <m/>
    <m/>
    <x v="3"/>
    <m/>
    <x v="0"/>
    <s v="1550 Raleigh St"/>
    <s v="Denver"/>
    <s v="CO"/>
    <n v="39.741819999999997"/>
    <n v="-105.0414"/>
    <x v="11"/>
    <x v="56"/>
    <n v="177"/>
    <n v="0.6"/>
    <s v="x"/>
    <s v="Included"/>
    <x v="0"/>
    <s v="Market Rate"/>
    <s v="Rental"/>
    <m/>
    <m/>
    <m/>
    <n v="374"/>
    <m/>
    <m/>
    <m/>
    <n v="374"/>
    <m/>
    <m/>
    <m/>
    <m/>
    <s v=""/>
    <s v=""/>
    <s v=""/>
    <n v="0"/>
    <s v=""/>
    <m/>
    <m/>
    <m/>
    <m/>
    <m/>
    <m/>
    <s v="Trammel Crow Residential"/>
    <s v="Alliance"/>
    <m/>
    <m/>
    <m/>
    <m/>
    <m/>
  </r>
  <r>
    <n v="1519"/>
    <s v="Perry Row"/>
    <m/>
    <m/>
    <x v="12"/>
    <m/>
    <x v="0"/>
    <s v="1595 Perry Street"/>
    <s v="Denver"/>
    <s v="CO"/>
    <n v="39.742519999999999"/>
    <n v="-105.03963"/>
    <x v="11"/>
    <x v="56"/>
    <n v="177"/>
    <n v="0.5"/>
    <s v="x"/>
    <s v="Not Included"/>
    <x v="0"/>
    <s v="Market Rate"/>
    <s v="Condo"/>
    <s v="Townhomes"/>
    <m/>
    <m/>
    <m/>
    <n v="64"/>
    <m/>
    <m/>
    <n v="64"/>
    <m/>
    <m/>
    <m/>
    <m/>
    <s v=""/>
    <s v=""/>
    <s v=""/>
    <n v="0"/>
    <s v=""/>
    <m/>
    <m/>
    <m/>
    <m/>
    <m/>
    <m/>
    <s v="Presidio Sloans, Prospect Real Estate"/>
    <s v="N/A - owner-occupied"/>
    <m/>
    <m/>
    <m/>
    <m/>
    <m/>
  </r>
  <r>
    <n v="1522"/>
    <s v="West Line Village"/>
    <m/>
    <m/>
    <x v="2"/>
    <m/>
    <x v="0"/>
    <s v="10th Ave and Eaton St"/>
    <s v="Lakewood"/>
    <s v="CO"/>
    <n v="39.733620000000002"/>
    <n v="-105.05813999999999"/>
    <x v="11"/>
    <x v="57"/>
    <n v="178"/>
    <n v="0.5"/>
    <s v="x"/>
    <s v="Not Included"/>
    <x v="0"/>
    <s v="Market Rate"/>
    <s v="Rental"/>
    <s v="Townhomes"/>
    <m/>
    <m/>
    <n v="175"/>
    <n v="0"/>
    <m/>
    <m/>
    <n v="175"/>
    <m/>
    <m/>
    <m/>
    <m/>
    <s v=""/>
    <s v=""/>
    <s v=""/>
    <n v="0"/>
    <s v=""/>
    <m/>
    <m/>
    <m/>
    <m/>
    <m/>
    <m/>
    <s v="TOD Properties"/>
    <s v="N/A - owner-occupied"/>
    <m/>
    <m/>
    <m/>
    <m/>
    <m/>
  </r>
  <r>
    <n v="1523"/>
    <s v="Sheridan Station Apartments"/>
    <m/>
    <m/>
    <x v="4"/>
    <m/>
    <x v="0"/>
    <s v="5330 W 11th Ave"/>
    <s v="Denver"/>
    <s v="CO"/>
    <n v="39.734139999999996"/>
    <n v="-105.05475"/>
    <x v="11"/>
    <x v="57"/>
    <n v="178"/>
    <n v="0.1"/>
    <s v="update"/>
    <s v="Not Included"/>
    <x v="0"/>
    <s v="Mixed Income"/>
    <s v="Rental"/>
    <m/>
    <n v="133"/>
    <m/>
    <m/>
    <m/>
    <m/>
    <m/>
    <n v="133"/>
    <n v="25050"/>
    <n v="0.57506887052341593"/>
    <n v="231.27664670658683"/>
    <m/>
    <s v=""/>
    <s v=""/>
    <s v=""/>
    <n v="0"/>
    <s v=""/>
    <m/>
    <m/>
    <m/>
    <m/>
    <m/>
    <m/>
    <m/>
    <m/>
    <m/>
    <m/>
    <m/>
    <m/>
    <m/>
  </r>
  <r>
    <n v="1524"/>
    <s v="Renaissance West End Flats"/>
    <m/>
    <m/>
    <x v="9"/>
    <m/>
    <x v="0"/>
    <s v="1490 N Zenobia St"/>
    <s v="Denver"/>
    <s v="CO"/>
    <n v="39.73997"/>
    <n v="-105.05181"/>
    <x v="11"/>
    <x v="57"/>
    <n v="178"/>
    <n v="0.4"/>
    <s v="x"/>
    <s v="Included"/>
    <x v="0"/>
    <s v="Affordable"/>
    <s v="Rental"/>
    <m/>
    <n v="101"/>
    <m/>
    <m/>
    <m/>
    <m/>
    <m/>
    <n v="101"/>
    <m/>
    <m/>
    <m/>
    <m/>
    <m/>
    <m/>
    <m/>
    <n v="0"/>
    <m/>
    <m/>
    <m/>
    <m/>
    <m/>
    <m/>
    <m/>
    <s v="CCH"/>
    <m/>
    <s v="720-644-1343"/>
    <s v="Bill Windsor"/>
    <s v="BWindsor@coloradocoalition.org "/>
    <m/>
    <s v="53 total parking spaces, .52 spaces per unit (per CCD spreadsheet)"/>
  </r>
  <r>
    <n v="1525"/>
    <s v="Brandon Flats"/>
    <m/>
    <m/>
    <x v="13"/>
    <m/>
    <x v="0"/>
    <s v="1555 Xavier St"/>
    <s v="Denver"/>
    <s v="CO"/>
    <n v="39.741149999999998"/>
    <n v="-105.05032"/>
    <x v="11"/>
    <x v="57"/>
    <n v="178"/>
    <n v="0.5"/>
    <s v="x"/>
    <s v="Not Included"/>
    <x v="0"/>
    <s v="Mixed Income"/>
    <s v="Rental"/>
    <m/>
    <n v="104"/>
    <m/>
    <m/>
    <m/>
    <m/>
    <m/>
    <n v="104"/>
    <n v="66414"/>
    <n v="1.52465564738292"/>
    <n v="68.212123949769634"/>
    <m/>
    <s v=""/>
    <s v=""/>
    <s v=""/>
    <n v="0"/>
    <s v=""/>
    <m/>
    <m/>
    <m/>
    <m/>
    <m/>
    <m/>
    <m/>
    <m/>
    <m/>
    <m/>
    <m/>
    <m/>
    <m/>
  </r>
  <r>
    <n v="1531"/>
    <s v="Flatiron Marketplace Redevelopment - Phase 1"/>
    <m/>
    <m/>
    <x v="8"/>
    <m/>
    <x v="1"/>
    <s v="Flatiron Marketplace Dr and Flatiron Crossing Dr"/>
    <s v="Broomfield"/>
    <s v="CO"/>
    <n v="39.932299999999998"/>
    <n v="-105.12553200000001"/>
    <x v="5"/>
    <x v="58"/>
    <n v="211"/>
    <n v="0.1"/>
    <s v="x"/>
    <s v="Not Included"/>
    <x v="0"/>
    <s v="Market Rate"/>
    <s v="Rental"/>
    <m/>
    <m/>
    <m/>
    <m/>
    <n v="300"/>
    <m/>
    <m/>
    <n v="300"/>
    <m/>
    <m/>
    <m/>
    <m/>
    <m/>
    <m/>
    <m/>
    <n v="0"/>
    <m/>
    <m/>
    <m/>
    <m/>
    <m/>
    <m/>
    <m/>
    <m/>
    <m/>
    <m/>
    <m/>
    <m/>
    <m/>
    <m/>
  </r>
  <r>
    <n v="1532"/>
    <s v="1315 Sheridan"/>
    <m/>
    <m/>
    <x v="20"/>
    <m/>
    <x v="0"/>
    <s v="1315 Sherdan Blvd"/>
    <s v="Lakewood"/>
    <s v="CO"/>
    <n v="39.736919999999998"/>
    <n v="-105.05347999999999"/>
    <x v="11"/>
    <x v="57"/>
    <n v="178"/>
    <n v="0.2"/>
    <s v="x"/>
    <s v="Not Included"/>
    <x v="0"/>
    <s v="Market Rate"/>
    <s v="Condo"/>
    <m/>
    <m/>
    <m/>
    <m/>
    <n v="15"/>
    <m/>
    <m/>
    <n v="15"/>
    <m/>
    <m/>
    <m/>
    <m/>
    <m/>
    <m/>
    <m/>
    <n v="0"/>
    <m/>
    <m/>
    <m/>
    <m/>
    <m/>
    <m/>
    <m/>
    <m/>
    <m/>
    <m/>
    <m/>
    <m/>
    <m/>
    <m/>
  </r>
  <r>
    <n v="1533"/>
    <s v="Fairfield Inn"/>
    <m/>
    <m/>
    <x v="2"/>
    <m/>
    <x v="0"/>
    <s v="140 S Union St"/>
    <s v="Lakewood"/>
    <s v="CO"/>
    <n v="39.714385999999998"/>
    <n v="-105.13191999999999"/>
    <x v="11"/>
    <x v="49"/>
    <n v="182"/>
    <n v="0.5"/>
    <s v="x"/>
    <s v="Not Included"/>
    <x v="3"/>
    <s v="N/A"/>
    <m/>
    <m/>
    <m/>
    <m/>
    <m/>
    <m/>
    <m/>
    <m/>
    <n v="0"/>
    <m/>
    <m/>
    <m/>
    <m/>
    <m/>
    <m/>
    <m/>
    <n v="0"/>
    <n v="128"/>
    <m/>
    <m/>
    <m/>
    <m/>
    <m/>
    <m/>
    <m/>
    <m/>
    <m/>
    <m/>
    <m/>
    <m/>
    <m/>
  </r>
  <r>
    <n v="1535"/>
    <s v="Renaissance Downtown Lofts"/>
    <m/>
    <m/>
    <x v="12"/>
    <m/>
    <x v="0"/>
    <s v="2075 North Broadway"/>
    <s v="Denver"/>
    <s v="CO"/>
    <n v="39.750355999999996"/>
    <n v="-104.987764"/>
    <x v="10"/>
    <x v="44"/>
    <n v="73"/>
    <n v="0.2"/>
    <s v="x"/>
    <s v="Not Included"/>
    <x v="0"/>
    <s v="Affordable"/>
    <s v="Rental"/>
    <m/>
    <n v="101"/>
    <m/>
    <m/>
    <m/>
    <m/>
    <m/>
    <n v="101"/>
    <m/>
    <m/>
    <m/>
    <m/>
    <m/>
    <m/>
    <m/>
    <n v="0"/>
    <n v="0"/>
    <m/>
    <m/>
    <m/>
    <m/>
    <m/>
    <m/>
    <s v="Colorado Coalition for the Homeless"/>
    <m/>
    <m/>
    <m/>
    <m/>
    <m/>
    <m/>
  </r>
  <r>
    <n v="1536"/>
    <s v="Fairfield Inn and Suites"/>
    <m/>
    <m/>
    <x v="15"/>
    <n v="1999"/>
    <x v="0"/>
    <s v="13851 E Harvard Ave"/>
    <s v="Aurora"/>
    <s v="CO"/>
    <n v="39.672379999999997"/>
    <n v="-104.82708"/>
    <x v="7"/>
    <x v="24"/>
    <n v="233"/>
    <n v="0.3"/>
    <s v="x"/>
    <s v="Not Included"/>
    <x v="3"/>
    <s v="N/A"/>
    <m/>
    <m/>
    <m/>
    <m/>
    <m/>
    <m/>
    <m/>
    <m/>
    <n v="0"/>
    <m/>
    <m/>
    <m/>
    <m/>
    <m/>
    <m/>
    <m/>
    <n v="0"/>
    <n v="82"/>
    <m/>
    <m/>
    <m/>
    <m/>
    <m/>
    <m/>
    <m/>
    <m/>
    <m/>
    <m/>
    <m/>
    <m/>
    <m/>
  </r>
  <r>
    <n v="1537"/>
    <s v="Mulroy Apartments"/>
    <m/>
    <m/>
    <x v="7"/>
    <n v="1970"/>
    <x v="0"/>
    <s v="3550 W 13th Ave"/>
    <s v="Denver"/>
    <s v="CO"/>
    <n v="39.736359999999998"/>
    <n v="-105.03389199999999"/>
    <x v="11"/>
    <x v="52"/>
    <n v="176"/>
    <n v="0.1"/>
    <s v="x"/>
    <s v="Included"/>
    <x v="0"/>
    <s v="Affordable"/>
    <s v="Rental"/>
    <m/>
    <n v="50"/>
    <m/>
    <m/>
    <m/>
    <m/>
    <m/>
    <n v="50"/>
    <m/>
    <m/>
    <m/>
    <m/>
    <m/>
    <m/>
    <m/>
    <n v="0"/>
    <m/>
    <m/>
    <m/>
    <m/>
    <m/>
    <m/>
    <m/>
    <s v="DHA"/>
    <m/>
    <m/>
    <s v="Jessica Henry-Diaz"/>
    <s v="jhenry@denverhousing.org"/>
    <m/>
    <m/>
  </r>
  <r>
    <n v="1538"/>
    <s v="Villas at Sloan's Lake"/>
    <m/>
    <m/>
    <x v="18"/>
    <m/>
    <x v="0"/>
    <s v="1551 Wolf St"/>
    <s v="Denver"/>
    <s v="CO"/>
    <n v="39.741346999999998"/>
    <n v="-105.04898900000001"/>
    <x v="11"/>
    <x v="57"/>
    <n v="178"/>
    <n v="0.6"/>
    <s v="x"/>
    <s v="Included"/>
    <x v="0"/>
    <s v="Affordable"/>
    <s v="Rental"/>
    <m/>
    <n v="63"/>
    <m/>
    <m/>
    <m/>
    <m/>
    <m/>
    <n v="63"/>
    <m/>
    <m/>
    <m/>
    <m/>
    <m/>
    <m/>
    <m/>
    <n v="0"/>
    <m/>
    <m/>
    <m/>
    <m/>
    <m/>
    <m/>
    <m/>
    <s v="Metro West Housing Solutions"/>
    <m/>
    <m/>
    <m/>
    <m/>
    <m/>
    <m/>
  </r>
  <r>
    <n v="1539"/>
    <s v="Drehmoor Apartments"/>
    <m/>
    <m/>
    <x v="18"/>
    <n v="1926"/>
    <x v="0"/>
    <s v="215 E 19th Ave"/>
    <s v="Denver"/>
    <s v="CO"/>
    <n v="39.746429999999997"/>
    <n v="-104.98453000000001"/>
    <x v="10"/>
    <x v="44"/>
    <n v="73"/>
    <n v="0.2"/>
    <s v="x"/>
    <s v="Not Included"/>
    <x v="0"/>
    <s v="Affordable"/>
    <s v="Rental"/>
    <m/>
    <n v="75"/>
    <m/>
    <m/>
    <m/>
    <m/>
    <m/>
    <n v="75"/>
    <m/>
    <m/>
    <m/>
    <m/>
    <m/>
    <m/>
    <m/>
    <n v="0"/>
    <m/>
    <m/>
    <m/>
    <m/>
    <m/>
    <m/>
    <m/>
    <m/>
    <m/>
    <m/>
    <m/>
    <m/>
    <m/>
    <m/>
  </r>
  <r>
    <n v="1540"/>
    <s v="Edit at River North"/>
    <s v="3463 Walnut"/>
    <m/>
    <x v="4"/>
    <m/>
    <x v="0"/>
    <s v="3463 Walnut St"/>
    <s v="Denver"/>
    <s v="CO"/>
    <n v="39.767664000000003"/>
    <n v="-104.975837"/>
    <x v="3"/>
    <x v="7"/>
    <n v="236"/>
    <n v="0.2"/>
    <s v="update"/>
    <s v="Not Included"/>
    <x v="2"/>
    <s v="Mixed Income"/>
    <s v="Rental"/>
    <m/>
    <n v="18"/>
    <m/>
    <n v="364"/>
    <m/>
    <m/>
    <m/>
    <n v="382"/>
    <m/>
    <m/>
    <m/>
    <s v="Retail"/>
    <m/>
    <n v="10000"/>
    <m/>
    <n v="10000"/>
    <m/>
    <m/>
    <m/>
    <m/>
    <m/>
    <m/>
    <m/>
    <m/>
    <m/>
    <m/>
    <m/>
    <m/>
    <m/>
    <m/>
  </r>
  <r>
    <n v="1541"/>
    <s v="The Hooper"/>
    <m/>
    <m/>
    <x v="4"/>
    <m/>
    <x v="0"/>
    <s v="2602 Welton St"/>
    <s v="Denver"/>
    <s v="CO"/>
    <n v="39.753881"/>
    <n v="-104.97895"/>
    <x v="10"/>
    <x v="46"/>
    <n v="75"/>
    <n v="0.1"/>
    <s v="update"/>
    <s v="Not Included"/>
    <x v="2"/>
    <s v="Market Rate"/>
    <s v="Rental"/>
    <m/>
    <m/>
    <m/>
    <n v="103"/>
    <m/>
    <m/>
    <m/>
    <n v="103"/>
    <m/>
    <m/>
    <m/>
    <s v="Mixed: Office, Retail"/>
    <n v="33000"/>
    <n v="6400"/>
    <m/>
    <n v="39400"/>
    <m/>
    <m/>
    <m/>
    <m/>
    <m/>
    <m/>
    <m/>
    <m/>
    <m/>
    <m/>
    <m/>
    <m/>
    <m/>
    <m/>
  </r>
  <r>
    <n v="1542"/>
    <s v="Atlantis Apartments - Phase I"/>
    <m/>
    <m/>
    <x v="13"/>
    <m/>
    <x v="0"/>
    <s v="201 S Cherokee St"/>
    <s v="Denver"/>
    <s v="CO"/>
    <n v="39.71266"/>
    <n v="-104.993005"/>
    <x v="0"/>
    <x v="1"/>
    <n v="1"/>
    <n v="0.3"/>
    <s v="x"/>
    <s v="Not Included"/>
    <x v="2"/>
    <s v="Affordable"/>
    <s v="Rental"/>
    <m/>
    <n v="60"/>
    <m/>
    <m/>
    <m/>
    <m/>
    <m/>
    <n v="60"/>
    <m/>
    <m/>
    <m/>
    <s v="Retail"/>
    <m/>
    <n v="5000"/>
    <m/>
    <n v="5000"/>
    <m/>
    <m/>
    <m/>
    <m/>
    <m/>
    <m/>
    <m/>
    <m/>
    <m/>
    <m/>
    <m/>
    <m/>
    <m/>
    <m/>
  </r>
  <r>
    <n v="1543"/>
    <s v="South Platte Crossing - Phase I"/>
    <m/>
    <m/>
    <x v="13"/>
    <n v="1980"/>
    <x v="0"/>
    <s v="7190 Colorado Blvd"/>
    <s v="Commerce City"/>
    <s v="CO"/>
    <n v="39.826805999999998"/>
    <n v="-104.93897200000001"/>
    <x v="12"/>
    <x v="59"/>
    <n v="252"/>
    <n v="0.2"/>
    <s v="x"/>
    <s v="Not Included"/>
    <x v="1"/>
    <s v="N/A"/>
    <m/>
    <m/>
    <m/>
    <m/>
    <m/>
    <m/>
    <m/>
    <m/>
    <n v="0"/>
    <m/>
    <m/>
    <m/>
    <s v="Office"/>
    <n v="80000"/>
    <m/>
    <m/>
    <n v="80000"/>
    <m/>
    <m/>
    <m/>
    <m/>
    <m/>
    <m/>
    <m/>
    <m/>
    <m/>
    <m/>
    <m/>
    <m/>
    <m/>
    <m/>
  </r>
  <r>
    <n v="1546"/>
    <s v="Julian Heights"/>
    <m/>
    <m/>
    <x v="13"/>
    <m/>
    <x v="0"/>
    <s v="1529 Julian St"/>
    <s v="Denver"/>
    <s v="CO"/>
    <n v="39.741022000000001"/>
    <n v="-105.03187800000001"/>
    <x v="11"/>
    <x v="52"/>
    <n v="176"/>
    <n v="0.5"/>
    <s v="x"/>
    <s v="Not Included"/>
    <x v="2"/>
    <s v="Mixed Income"/>
    <s v="Condo"/>
    <m/>
    <m/>
    <n v="5"/>
    <m/>
    <n v="54"/>
    <m/>
    <m/>
    <n v="59"/>
    <n v="16190"/>
    <n v="0.37167125803489443"/>
    <n v="158.74243360098825"/>
    <s v="Retail"/>
    <m/>
    <n v="6300"/>
    <m/>
    <n v="6300"/>
    <m/>
    <m/>
    <m/>
    <m/>
    <m/>
    <m/>
    <m/>
    <m/>
    <m/>
    <m/>
    <m/>
    <m/>
    <m/>
    <m/>
  </r>
  <r>
    <n v="1547"/>
    <s v="Observatory Heights"/>
    <m/>
    <m/>
    <x v="12"/>
    <m/>
    <x v="0"/>
    <s v="4200 E Warren Ave"/>
    <s v="Denver"/>
    <s v="CO"/>
    <n v="39.676197000000002"/>
    <n v="-104.93852200000001"/>
    <x v="8"/>
    <x v="28"/>
    <n v="127"/>
    <n v="0.2"/>
    <s v="x"/>
    <s v="Not Included"/>
    <x v="0"/>
    <s v="Mixed Income"/>
    <s v="Condo"/>
    <s v="Townhomes"/>
    <m/>
    <n v="7"/>
    <m/>
    <n v="72"/>
    <m/>
    <m/>
    <n v="79"/>
    <m/>
    <m/>
    <m/>
    <m/>
    <m/>
    <m/>
    <m/>
    <n v="0"/>
    <m/>
    <m/>
    <m/>
    <m/>
    <m/>
    <m/>
    <m/>
    <s v="Century Communities"/>
    <m/>
    <m/>
    <m/>
    <m/>
    <m/>
    <m/>
  </r>
  <r>
    <n v="1548"/>
    <s v="California Park East Apartments"/>
    <m/>
    <m/>
    <x v="9"/>
    <n v="1964"/>
    <x v="0"/>
    <s v="2770 California St"/>
    <s v="Denver"/>
    <s v="CO"/>
    <n v="39.756031999999998"/>
    <n v="-104.97778599999999"/>
    <x v="10"/>
    <x v="46"/>
    <n v="75"/>
    <n v="0.1"/>
    <s v="x"/>
    <s v="Not Included"/>
    <x v="0"/>
    <s v="Affordable"/>
    <s v="Rental"/>
    <m/>
    <n v="70"/>
    <m/>
    <m/>
    <m/>
    <m/>
    <m/>
    <n v="70"/>
    <m/>
    <m/>
    <m/>
    <m/>
    <m/>
    <m/>
    <m/>
    <n v="0"/>
    <m/>
    <m/>
    <m/>
    <m/>
    <m/>
    <m/>
    <m/>
    <m/>
    <m/>
    <m/>
    <m/>
    <m/>
    <m/>
    <m/>
  </r>
  <r>
    <n v="1551"/>
    <s v="Wise Harris Arms"/>
    <m/>
    <m/>
    <x v="11"/>
    <n v="1889"/>
    <x v="0"/>
    <s v="605 26th St"/>
    <s v="Denver"/>
    <s v="CO"/>
    <n v="39.754173999999999"/>
    <n v="-104.979299"/>
    <x v="10"/>
    <x v="45"/>
    <n v="74"/>
    <n v="0.1"/>
    <s v="x"/>
    <s v="Not Included"/>
    <x v="0"/>
    <s v="Affordable"/>
    <s v="Rental"/>
    <m/>
    <n v="22"/>
    <m/>
    <m/>
    <m/>
    <m/>
    <m/>
    <n v="22"/>
    <m/>
    <m/>
    <m/>
    <m/>
    <m/>
    <m/>
    <m/>
    <n v="0"/>
    <m/>
    <m/>
    <m/>
    <m/>
    <m/>
    <m/>
    <m/>
    <m/>
    <m/>
    <m/>
    <m/>
    <m/>
    <m/>
    <m/>
  </r>
  <r>
    <n v="1552"/>
    <s v="All Copy Products HQ"/>
    <m/>
    <m/>
    <x v="2"/>
    <m/>
    <x v="0"/>
    <s v="1635 W 13th Ave"/>
    <s v="Denver"/>
    <s v="CO"/>
    <n v="39.737298000000003"/>
    <n v="-105.007969"/>
    <x v="0"/>
    <x v="2"/>
    <n v="58"/>
    <n v="0.5"/>
    <s v="x"/>
    <s v="Not Included"/>
    <x v="1"/>
    <s v="N/A"/>
    <m/>
    <m/>
    <m/>
    <m/>
    <m/>
    <m/>
    <m/>
    <m/>
    <n v="0"/>
    <m/>
    <m/>
    <m/>
    <s v="Office"/>
    <n v="81000"/>
    <m/>
    <m/>
    <n v="81000"/>
    <m/>
    <m/>
    <m/>
    <m/>
    <m/>
    <m/>
    <m/>
    <m/>
    <m/>
    <m/>
    <m/>
    <m/>
    <m/>
    <m/>
  </r>
  <r>
    <n v="1553"/>
    <s v="Meow Wolf"/>
    <m/>
    <m/>
    <x v="4"/>
    <m/>
    <x v="0"/>
    <s v="1338 1st St"/>
    <s v="Denver"/>
    <s v="CO"/>
    <n v="39.740782000000003"/>
    <n v="-105.015872"/>
    <x v="1"/>
    <x v="60"/>
    <n v="86"/>
    <n v="0.3"/>
    <s v="update"/>
    <s v="Not Included"/>
    <x v="1"/>
    <s v="N/A"/>
    <m/>
    <m/>
    <m/>
    <m/>
    <m/>
    <m/>
    <m/>
    <m/>
    <n v="0"/>
    <m/>
    <m/>
    <m/>
    <m/>
    <m/>
    <m/>
    <n v="90000"/>
    <n v="90000"/>
    <m/>
    <m/>
    <m/>
    <m/>
    <m/>
    <m/>
    <m/>
    <m/>
    <m/>
    <m/>
    <m/>
    <m/>
    <m/>
    <m/>
  </r>
  <r>
    <n v="1555"/>
    <s v="The Mission Ballroom"/>
    <m/>
    <m/>
    <x v="2"/>
    <m/>
    <x v="0"/>
    <s v="4100 Wynkoop St"/>
    <s v="Denver"/>
    <s v="CO"/>
    <n v="39.776269999999997"/>
    <n v="-104.96914200000001"/>
    <x v="3"/>
    <x v="7"/>
    <n v="236"/>
    <n v="0.5"/>
    <s v="x"/>
    <s v="Not Included"/>
    <x v="1"/>
    <s v="N/A"/>
    <m/>
    <m/>
    <m/>
    <m/>
    <m/>
    <m/>
    <m/>
    <m/>
    <n v="0"/>
    <m/>
    <m/>
    <m/>
    <m/>
    <m/>
    <m/>
    <n v="64000"/>
    <n v="64000"/>
    <m/>
    <m/>
    <m/>
    <m/>
    <m/>
    <m/>
    <m/>
    <m/>
    <m/>
    <m/>
    <m/>
    <m/>
    <m/>
    <m/>
  </r>
  <r>
    <n v="1556"/>
    <s v="North Wynkoop"/>
    <m/>
    <m/>
    <x v="8"/>
    <m/>
    <x v="1"/>
    <s v="4221 Brighton Blvd"/>
    <s v="Denver"/>
    <s v="CO"/>
    <n v="39.775899000000003"/>
    <n v="-104.970786"/>
    <x v="3"/>
    <x v="7"/>
    <n v="236"/>
    <n v="0.5"/>
    <s v="x"/>
    <s v="Not Included"/>
    <x v="2"/>
    <s v="TBD"/>
    <m/>
    <m/>
    <m/>
    <m/>
    <n v="392"/>
    <m/>
    <m/>
    <m/>
    <n v="392"/>
    <m/>
    <m/>
    <m/>
    <s v="Retail"/>
    <m/>
    <n v="15000"/>
    <m/>
    <n v="15000"/>
    <m/>
    <m/>
    <m/>
    <m/>
    <m/>
    <m/>
    <m/>
    <m/>
    <m/>
    <m/>
    <m/>
    <m/>
    <m/>
    <m/>
  </r>
  <r>
    <n v="1557"/>
    <s v="T3 RiNo"/>
    <m/>
    <m/>
    <x v="28"/>
    <m/>
    <x v="1"/>
    <s v="3500 BLAKE STREET"/>
    <s v="Denver"/>
    <s v="CO"/>
    <n v="39.768605000000001"/>
    <n v="-104.975275"/>
    <x v="3"/>
    <x v="7"/>
    <n v="236"/>
    <n v="0.2"/>
    <s v="x"/>
    <s v="Not Included"/>
    <x v="1"/>
    <s v="N/A"/>
    <m/>
    <m/>
    <m/>
    <m/>
    <m/>
    <m/>
    <m/>
    <m/>
    <n v="0"/>
    <m/>
    <m/>
    <m/>
    <s v="Mixed: Office, Retail"/>
    <n v="250000"/>
    <n v="20000"/>
    <m/>
    <n v="270000"/>
    <m/>
    <m/>
    <m/>
    <m/>
    <m/>
    <m/>
    <m/>
    <m/>
    <m/>
    <m/>
    <m/>
    <m/>
    <m/>
    <m/>
  </r>
  <r>
    <n v="1558"/>
    <s v="The Parallel"/>
    <m/>
    <m/>
    <x v="26"/>
    <m/>
    <x v="0"/>
    <s v="1901 Ridge Rd"/>
    <s v="Wheat Ridge"/>
    <s v="CO"/>
    <n v="39.789257999999997"/>
    <n v="-105.131451"/>
    <x v="6"/>
    <x v="61"/>
    <n v="222"/>
    <n v="0.1"/>
    <s v="update"/>
    <s v="Not Included"/>
    <x v="0"/>
    <s v="Market Rate"/>
    <s v="Rental"/>
    <m/>
    <m/>
    <m/>
    <n v="280"/>
    <m/>
    <m/>
    <m/>
    <n v="280"/>
    <m/>
    <m/>
    <m/>
    <m/>
    <m/>
    <m/>
    <m/>
    <n v="0"/>
    <m/>
    <m/>
    <s v="https://www.forumre.com/portfolio/the-parallel-under-construction/"/>
    <m/>
    <m/>
    <m/>
    <m/>
    <m/>
    <m/>
    <m/>
    <m/>
    <m/>
    <m/>
    <m/>
  </r>
  <r>
    <n v="1559"/>
    <s v="Hance Station"/>
    <m/>
    <m/>
    <x v="17"/>
    <m/>
    <x v="0"/>
    <s v="52nd Ave and Tabor St"/>
    <s v="Wheat Ridge"/>
    <s v="CO"/>
    <n v="39.790412000000003"/>
    <n v="-105.131451"/>
    <x v="6"/>
    <x v="61"/>
    <n v="222"/>
    <n v="0.2"/>
    <s v="update"/>
    <s v="Not Included"/>
    <x v="0"/>
    <s v="Market Rate"/>
    <s v="Condo"/>
    <s v="Townhomes"/>
    <m/>
    <m/>
    <m/>
    <n v="63"/>
    <m/>
    <m/>
    <n v="63"/>
    <m/>
    <m/>
    <m/>
    <m/>
    <m/>
    <m/>
    <m/>
    <n v="0"/>
    <m/>
    <m/>
    <m/>
    <m/>
    <m/>
    <m/>
    <m/>
    <m/>
    <m/>
    <m/>
    <m/>
    <m/>
    <m/>
    <m/>
  </r>
  <r>
    <n v="1560"/>
    <s v="The Ridge at Ward Station"/>
    <m/>
    <m/>
    <x v="17"/>
    <m/>
    <x v="0"/>
    <s v=" 5129 Vivian St"/>
    <s v="Wheat Ridge"/>
    <s v="CO"/>
    <n v="39.789068"/>
    <n v="-105.136923"/>
    <x v="6"/>
    <x v="61"/>
    <n v="222"/>
    <n v="0.2"/>
    <s v="update"/>
    <s v="Not Included"/>
    <x v="0"/>
    <s v="Market Rate"/>
    <s v="Rental"/>
    <m/>
    <m/>
    <m/>
    <m/>
    <n v="200"/>
    <m/>
    <m/>
    <n v="200"/>
    <m/>
    <m/>
    <m/>
    <m/>
    <m/>
    <m/>
    <m/>
    <n v="0"/>
    <m/>
    <m/>
    <m/>
    <m/>
    <m/>
    <m/>
    <m/>
    <m/>
    <m/>
    <m/>
    <m/>
    <m/>
    <m/>
    <m/>
  </r>
  <r>
    <n v="1561"/>
    <s v="Walnut Street Lofts"/>
    <m/>
    <m/>
    <x v="4"/>
    <m/>
    <x v="0"/>
    <s v="3773 Walnut St"/>
    <s v="Denver"/>
    <s v="CO"/>
    <n v="39.770217000000002"/>
    <n v="-104.972545"/>
    <x v="3"/>
    <x v="7"/>
    <n v="236"/>
    <n v="0.1"/>
    <s v="update"/>
    <s v="Not Included"/>
    <x v="0"/>
    <s v="Affordable"/>
    <s v="Rental"/>
    <m/>
    <n v="66"/>
    <m/>
    <m/>
    <m/>
    <m/>
    <m/>
    <n v="66"/>
    <m/>
    <m/>
    <m/>
    <m/>
    <m/>
    <m/>
    <m/>
    <n v="0"/>
    <m/>
    <m/>
    <m/>
    <m/>
    <m/>
    <m/>
    <m/>
    <m/>
    <m/>
    <m/>
    <m/>
    <m/>
    <m/>
    <m/>
  </r>
  <r>
    <n v="1562"/>
    <s v="FoundryLine"/>
    <m/>
    <m/>
    <x v="26"/>
    <m/>
    <x v="0"/>
    <s v="3750 Blake Street"/>
    <s v="Denver"/>
    <s v="CO"/>
    <n v="39.770488999999998"/>
    <n v="-104.972965"/>
    <x v="3"/>
    <x v="7"/>
    <n v="236"/>
    <n v="0.1"/>
    <s v="update"/>
    <s v="Not Included"/>
    <x v="2"/>
    <s v="Market Rate"/>
    <s v="Rental"/>
    <m/>
    <m/>
    <m/>
    <n v="348"/>
    <m/>
    <m/>
    <m/>
    <n v="348"/>
    <m/>
    <m/>
    <m/>
    <s v="Retail"/>
    <m/>
    <n v="14000"/>
    <m/>
    <n v="14000"/>
    <m/>
    <n v="282"/>
    <m/>
    <m/>
    <m/>
    <m/>
    <m/>
    <s v="McWhinney"/>
    <m/>
    <m/>
    <m/>
    <m/>
    <m/>
    <m/>
  </r>
  <r>
    <n v="1563"/>
    <s v="3030 Welton Hostel"/>
    <m/>
    <m/>
    <x v="8"/>
    <m/>
    <x v="1"/>
    <s v="3030 Welton"/>
    <s v="Denver"/>
    <s v="CO"/>
    <n v="39.757927000000002"/>
    <n v="-104.973651"/>
    <x v="10"/>
    <x v="47"/>
    <n v="57"/>
    <n v="0.1"/>
    <s v="x"/>
    <s v="Not Included"/>
    <x v="2"/>
    <s v="TBD"/>
    <m/>
    <m/>
    <m/>
    <m/>
    <m/>
    <m/>
    <m/>
    <m/>
    <n v="0"/>
    <m/>
    <m/>
    <m/>
    <m/>
    <m/>
    <m/>
    <m/>
    <n v="0"/>
    <m/>
    <m/>
    <m/>
    <m/>
    <m/>
    <m/>
    <m/>
    <m/>
    <m/>
    <m/>
    <m/>
    <m/>
    <m/>
    <m/>
  </r>
  <r>
    <n v="1564"/>
    <s v="The HUB North"/>
    <m/>
    <m/>
    <x v="13"/>
    <m/>
    <x v="0"/>
    <s v="Blake St and Downing St"/>
    <s v="Denver"/>
    <s v="CO"/>
    <n v="39.769826000000002"/>
    <n v="-104.973901"/>
    <x v="3"/>
    <x v="7"/>
    <n v="236"/>
    <n v="0.1"/>
    <s v="x"/>
    <s v="Not Included"/>
    <x v="1"/>
    <s v="N/A"/>
    <m/>
    <m/>
    <m/>
    <m/>
    <m/>
    <m/>
    <m/>
    <m/>
    <n v="0"/>
    <m/>
    <m/>
    <m/>
    <s v="Mixed: Office, Retail"/>
    <n v="95000"/>
    <n v="10000"/>
    <m/>
    <n v="105000"/>
    <m/>
    <m/>
    <m/>
    <m/>
    <m/>
    <m/>
    <m/>
    <m/>
    <m/>
    <m/>
    <m/>
    <m/>
    <m/>
    <m/>
  </r>
  <r>
    <n v="1565"/>
    <s v="4180 Wynkoop"/>
    <m/>
    <m/>
    <x v="2"/>
    <m/>
    <x v="0"/>
    <s v="4180 Wynkoop St"/>
    <s v="Denver"/>
    <s v="CO"/>
    <n v="39.775759998045203"/>
    <n v="-104.97004010125799"/>
    <x v="3"/>
    <x v="7"/>
    <n v="236"/>
    <n v="0.4"/>
    <s v="x"/>
    <s v="Not Included"/>
    <x v="1"/>
    <s v="N/A"/>
    <m/>
    <m/>
    <m/>
    <m/>
    <m/>
    <m/>
    <m/>
    <m/>
    <n v="0"/>
    <m/>
    <m/>
    <m/>
    <s v="Office"/>
    <n v="90000"/>
    <m/>
    <m/>
    <n v="90000"/>
    <m/>
    <m/>
    <m/>
    <m/>
    <m/>
    <m/>
    <m/>
    <m/>
    <m/>
    <m/>
    <m/>
    <m/>
    <m/>
    <m/>
  </r>
  <r>
    <n v="1566"/>
    <s v="Vina Apartments"/>
    <s v="48th &amp; Race - Phase I"/>
    <m/>
    <x v="17"/>
    <m/>
    <x v="0"/>
    <s v="48th Ave and Race St"/>
    <s v="Denver"/>
    <s v="CO"/>
    <n v="39.784222"/>
    <n v="-104.962906"/>
    <x v="12"/>
    <x v="62"/>
    <n v="251"/>
    <n v="0.3"/>
    <s v="update"/>
    <s v="Not Included"/>
    <x v="2"/>
    <s v="Affordable"/>
    <s v="Rental"/>
    <m/>
    <n v="150"/>
    <m/>
    <m/>
    <m/>
    <m/>
    <m/>
    <n v="150"/>
    <m/>
    <m/>
    <m/>
    <m/>
    <m/>
    <n v="6274"/>
    <n v="25545"/>
    <n v="31819"/>
    <m/>
    <m/>
    <s v="https://www.denvergov.org/media/gis/WebDocs/CPD/SDP_Maps/2021006322.pdf"/>
    <m/>
    <m/>
    <m/>
    <m/>
    <m/>
    <m/>
    <m/>
    <m/>
    <m/>
    <m/>
    <m/>
  </r>
  <r>
    <n v="1567"/>
    <s v="3501 Blake"/>
    <m/>
    <m/>
    <x v="13"/>
    <m/>
    <x v="0"/>
    <s v="3501 Blake St"/>
    <s v="Denver"/>
    <s v="CO"/>
    <n v="39.768591000000001"/>
    <n v="-104.97631699999999"/>
    <x v="3"/>
    <x v="7"/>
    <n v="236"/>
    <n v="0.2"/>
    <s v="x"/>
    <s v="Not Included"/>
    <x v="1"/>
    <s v="N/A"/>
    <m/>
    <m/>
    <m/>
    <m/>
    <m/>
    <m/>
    <m/>
    <m/>
    <n v="0"/>
    <m/>
    <m/>
    <m/>
    <s v="Mixed: Office, Retail"/>
    <n v="36716"/>
    <n v="4684"/>
    <m/>
    <n v="41400"/>
    <m/>
    <m/>
    <m/>
    <m/>
    <m/>
    <m/>
    <m/>
    <m/>
    <m/>
    <m/>
    <m/>
    <m/>
    <m/>
    <m/>
  </r>
  <r>
    <n v="1568"/>
    <s v="SpringHill Suites Denver Tech Center"/>
    <m/>
    <m/>
    <x v="2"/>
    <m/>
    <x v="0"/>
    <s v="7900 Peakview Ave"/>
    <s v="Greenwood Village"/>
    <s v="CO"/>
    <n v="39.598103000000002"/>
    <n v="-104.896899"/>
    <x v="8"/>
    <x v="26"/>
    <n v="2"/>
    <n v="0.5"/>
    <s v="x"/>
    <s v="Not Included"/>
    <x v="3"/>
    <s v="N/A"/>
    <m/>
    <m/>
    <m/>
    <m/>
    <m/>
    <m/>
    <m/>
    <m/>
    <n v="0"/>
    <m/>
    <m/>
    <m/>
    <m/>
    <m/>
    <m/>
    <m/>
    <n v="0"/>
    <n v="88"/>
    <m/>
    <m/>
    <m/>
    <m/>
    <m/>
    <m/>
    <m/>
    <m/>
    <m/>
    <m/>
    <m/>
    <m/>
    <m/>
  </r>
  <r>
    <n v="1569"/>
    <s v="Novel RiNo"/>
    <m/>
    <m/>
    <x v="26"/>
    <m/>
    <x v="0"/>
    <s v="1350 40th St"/>
    <s v="Denver"/>
    <s v="CO"/>
    <n v="39.771309000000002"/>
    <n v="-104.969677"/>
    <x v="3"/>
    <x v="7"/>
    <n v="236"/>
    <n v="0.3"/>
    <s v="update"/>
    <s v="Not Included"/>
    <x v="2"/>
    <s v="Market Rate"/>
    <s v="Rental"/>
    <m/>
    <m/>
    <m/>
    <n v="483"/>
    <m/>
    <m/>
    <m/>
    <n v="483"/>
    <m/>
    <m/>
    <m/>
    <s v="Retail"/>
    <m/>
    <n v="10000"/>
    <m/>
    <n v="10000"/>
    <m/>
    <m/>
    <m/>
    <m/>
    <m/>
    <m/>
    <m/>
    <m/>
    <m/>
    <m/>
    <m/>
    <m/>
    <m/>
    <m/>
  </r>
  <r>
    <n v="1570"/>
    <s v="Lamar Station Crossing - Phase II"/>
    <m/>
    <m/>
    <x v="4"/>
    <m/>
    <x v="0"/>
    <s v="6150 W 13th Ave"/>
    <s v="Lakewood"/>
    <s v="CO"/>
    <n v="39.735774999999997"/>
    <n v="-105.064697"/>
    <x v="11"/>
    <x v="54"/>
    <n v="210"/>
    <n v="0.1"/>
    <s v="update"/>
    <s v="Not Included"/>
    <x v="0"/>
    <s v="Affordable"/>
    <s v="Rental"/>
    <m/>
    <n v="65"/>
    <m/>
    <m/>
    <m/>
    <m/>
    <m/>
    <n v="65"/>
    <m/>
    <m/>
    <m/>
    <m/>
    <m/>
    <m/>
    <m/>
    <n v="0"/>
    <m/>
    <m/>
    <m/>
    <m/>
    <m/>
    <m/>
    <m/>
    <m/>
    <m/>
    <m/>
    <m/>
    <m/>
    <m/>
    <m/>
  </r>
  <r>
    <n v="1571"/>
    <s v="Brickhouse at Lamar Station"/>
    <m/>
    <m/>
    <x v="4"/>
    <m/>
    <x v="0"/>
    <s v="6300 W 13th Ave"/>
    <s v="Lakewood"/>
    <s v="CO"/>
    <n v="39.736136999999999"/>
    <n v="-105.066427"/>
    <x v="11"/>
    <x v="54"/>
    <n v="210"/>
    <n v="0.1"/>
    <s v="update"/>
    <s v="Not Included"/>
    <x v="0"/>
    <s v="Market Rate"/>
    <s v="Rental"/>
    <m/>
    <m/>
    <m/>
    <n v="293"/>
    <m/>
    <m/>
    <m/>
    <n v="293"/>
    <m/>
    <m/>
    <m/>
    <m/>
    <m/>
    <m/>
    <m/>
    <n v="0"/>
    <m/>
    <m/>
    <m/>
    <m/>
    <m/>
    <m/>
    <m/>
    <m/>
    <m/>
    <m/>
    <m/>
    <m/>
    <m/>
    <m/>
  </r>
  <r>
    <n v="1572"/>
    <s v="Vue West"/>
    <s v="DTC Union Apartments"/>
    <s v="Belleview Station TOD Master Plan"/>
    <x v="4"/>
    <m/>
    <x v="0"/>
    <s v="4811 S Niagara St"/>
    <s v="Denver"/>
    <s v="CO"/>
    <n v="39.626854000000002"/>
    <n v="-104.909558"/>
    <x v="8"/>
    <x v="27"/>
    <n v="125"/>
    <n v="0.3"/>
    <s v="update"/>
    <s v="Not Included"/>
    <x v="0"/>
    <s v="Market Rate"/>
    <s v="Rental"/>
    <m/>
    <m/>
    <m/>
    <n v="392"/>
    <m/>
    <m/>
    <m/>
    <n v="392"/>
    <m/>
    <m/>
    <m/>
    <m/>
    <m/>
    <m/>
    <m/>
    <n v="0"/>
    <m/>
    <m/>
    <m/>
    <m/>
    <m/>
    <m/>
    <m/>
    <m/>
    <m/>
    <m/>
    <m/>
    <m/>
    <m/>
    <m/>
  </r>
  <r>
    <n v="1573"/>
    <s v="Grandview Station"/>
    <m/>
    <m/>
    <x v="17"/>
    <m/>
    <x v="0"/>
    <s v="7315 Grandview Ave"/>
    <s v="Arvada"/>
    <s v="CO"/>
    <n v="39.799697999999999"/>
    <n v="-105.07890399999999"/>
    <x v="6"/>
    <x v="17"/>
    <n v="34"/>
    <n v="0.2"/>
    <s v="update"/>
    <s v="Not Included"/>
    <x v="2"/>
    <s v="Market Rate"/>
    <s v="Condo"/>
    <m/>
    <m/>
    <m/>
    <m/>
    <n v="14"/>
    <m/>
    <m/>
    <n v="14"/>
    <m/>
    <m/>
    <m/>
    <s v="Retail"/>
    <m/>
    <n v="4000"/>
    <m/>
    <n v="4000"/>
    <m/>
    <m/>
    <m/>
    <m/>
    <m/>
    <m/>
    <m/>
    <m/>
    <m/>
    <m/>
    <m/>
    <m/>
    <m/>
    <m/>
  </r>
  <r>
    <n v="1574"/>
    <s v="Miller Street Townhomes"/>
    <m/>
    <m/>
    <x v="8"/>
    <m/>
    <x v="1"/>
    <s v="1445 Miller St"/>
    <s v="Lakewood"/>
    <s v="CO"/>
    <n v="39.738889999999998"/>
    <n v="-105.11511400000001"/>
    <x v="11"/>
    <x v="55"/>
    <n v="181"/>
    <n v="0.4"/>
    <s v="x"/>
    <s v="Not Included"/>
    <x v="0"/>
    <s v="Market Rate"/>
    <s v="Rental"/>
    <s v="Townhomes"/>
    <m/>
    <m/>
    <n v="20"/>
    <m/>
    <m/>
    <m/>
    <n v="20"/>
    <m/>
    <m/>
    <m/>
    <m/>
    <m/>
    <m/>
    <m/>
    <n v="0"/>
    <m/>
    <m/>
    <m/>
    <m/>
    <m/>
    <m/>
    <m/>
    <m/>
    <m/>
    <m/>
    <m/>
    <m/>
    <m/>
    <m/>
  </r>
  <r>
    <n v="1575"/>
    <s v="Train Denver"/>
    <m/>
    <m/>
    <x v="8"/>
    <m/>
    <x v="1"/>
    <s v="4000 Blake St"/>
    <s v="Denver"/>
    <s v="CO"/>
    <n v="39.772576000000001"/>
    <n v="-104.970189"/>
    <x v="3"/>
    <x v="7"/>
    <n v="236"/>
    <n v="0.2"/>
    <s v="x"/>
    <s v="Not Included"/>
    <x v="2"/>
    <s v="TBD"/>
    <m/>
    <m/>
    <m/>
    <m/>
    <m/>
    <m/>
    <m/>
    <m/>
    <n v="0"/>
    <m/>
    <m/>
    <m/>
    <m/>
    <m/>
    <m/>
    <m/>
    <n v="0"/>
    <m/>
    <m/>
    <m/>
    <m/>
    <m/>
    <m/>
    <m/>
    <m/>
    <m/>
    <m/>
    <m/>
    <m/>
    <m/>
    <m/>
  </r>
  <r>
    <n v="1576"/>
    <s v="The Cameron - Phase I"/>
    <m/>
    <m/>
    <x v="26"/>
    <m/>
    <x v="0"/>
    <s v="4545 E. Warren Ave"/>
    <s v="Denver"/>
    <s v="CO"/>
    <n v="39.677368000000001"/>
    <n v="-104.934155"/>
    <x v="8"/>
    <x v="28"/>
    <n v="127"/>
    <n v="0.4"/>
    <s v="update"/>
    <s v="Not Included"/>
    <x v="0"/>
    <s v="Mixed Income"/>
    <s v="Rental"/>
    <m/>
    <n v="36"/>
    <m/>
    <n v="325"/>
    <m/>
    <m/>
    <m/>
    <n v="361"/>
    <m/>
    <m/>
    <m/>
    <m/>
    <m/>
    <m/>
    <m/>
    <n v="0"/>
    <m/>
    <m/>
    <m/>
    <m/>
    <m/>
    <m/>
    <m/>
    <m/>
    <m/>
    <m/>
    <m/>
    <m/>
    <m/>
    <m/>
  </r>
  <r>
    <n v="1577"/>
    <s v="Best Western Vib"/>
    <m/>
    <m/>
    <x v="17"/>
    <m/>
    <x v="0"/>
    <s v="3560 Brighton Blvd"/>
    <s v="Denver"/>
    <s v="CO"/>
    <n v="39.770870000000002"/>
    <n v="-104.97765200000001"/>
    <x v="3"/>
    <x v="7"/>
    <n v="236"/>
    <n v="0.4"/>
    <s v="update"/>
    <s v="Not Included"/>
    <x v="3"/>
    <s v="N/A"/>
    <m/>
    <m/>
    <m/>
    <m/>
    <m/>
    <m/>
    <m/>
    <m/>
    <n v="0"/>
    <m/>
    <m/>
    <m/>
    <m/>
    <m/>
    <m/>
    <m/>
    <n v="0"/>
    <n v="140"/>
    <m/>
    <m/>
    <m/>
    <m/>
    <m/>
    <m/>
    <m/>
    <m/>
    <m/>
    <m/>
    <m/>
    <m/>
    <m/>
  </r>
  <r>
    <n v="1578"/>
    <s v="The Freemont Residences"/>
    <s v="Fitsimons Phase II"/>
    <m/>
    <x v="13"/>
    <m/>
    <x v="0"/>
    <s v="13021 E 21st Ave"/>
    <s v="Aurora"/>
    <s v="CO"/>
    <n v="39.748773"/>
    <n v="-104.835894"/>
    <x v="7"/>
    <x v="23"/>
    <n v="235"/>
    <n v="0.5"/>
    <s v="x"/>
    <s v="Not Included"/>
    <x v="0"/>
    <s v="Market Rate"/>
    <m/>
    <m/>
    <m/>
    <m/>
    <n v="253"/>
    <m/>
    <m/>
    <m/>
    <n v="253"/>
    <m/>
    <m/>
    <m/>
    <m/>
    <m/>
    <m/>
    <m/>
    <n v="0"/>
    <m/>
    <m/>
    <m/>
    <m/>
    <m/>
    <m/>
    <m/>
    <m/>
    <m/>
    <m/>
    <m/>
    <m/>
    <m/>
    <m/>
  </r>
  <r>
    <n v="1579"/>
    <s v="The Ridge at Thornton Station"/>
    <m/>
    <m/>
    <x v="11"/>
    <m/>
    <x v="0"/>
    <s v="10101 Jackson Ct"/>
    <s v="Thornton"/>
    <s v="CO"/>
    <n v="39.881241000000003"/>
    <n v="-104.942491"/>
    <x v="12"/>
    <x v="63"/>
    <n v="254"/>
    <n v="0.1"/>
    <s v="x"/>
    <s v="Not Included"/>
    <x v="0"/>
    <s v="Market Rate"/>
    <m/>
    <m/>
    <m/>
    <m/>
    <n v="280"/>
    <m/>
    <m/>
    <m/>
    <n v="280"/>
    <m/>
    <m/>
    <m/>
    <m/>
    <m/>
    <m/>
    <m/>
    <n v="0"/>
    <m/>
    <m/>
    <m/>
    <m/>
    <m/>
    <m/>
    <m/>
    <m/>
    <m/>
    <m/>
    <m/>
    <m/>
    <m/>
    <m/>
  </r>
  <r>
    <n v="1581"/>
    <s v="The Current River North"/>
    <m/>
    <m/>
    <x v="26"/>
    <m/>
    <x v="0"/>
    <s v="3615 Delgany St"/>
    <s v="Denver"/>
    <s v="CO"/>
    <n v="39.772385999999997"/>
    <n v="-104.978386"/>
    <x v="3"/>
    <x v="7"/>
    <n v="236"/>
    <n v="0.5"/>
    <s v="update"/>
    <s v="Not Included"/>
    <x v="1"/>
    <s v="N/A"/>
    <m/>
    <m/>
    <m/>
    <m/>
    <m/>
    <m/>
    <m/>
    <m/>
    <n v="0"/>
    <m/>
    <m/>
    <m/>
    <s v="Mixed: Office, Retail"/>
    <n v="235000"/>
    <n v="9000"/>
    <m/>
    <n v="244000"/>
    <m/>
    <m/>
    <m/>
    <m/>
    <m/>
    <m/>
    <m/>
    <m/>
    <m/>
    <m/>
    <m/>
    <m/>
    <m/>
    <m/>
  </r>
  <r>
    <n v="1582"/>
    <s v="The Watershed"/>
    <m/>
    <m/>
    <x v="8"/>
    <m/>
    <x v="1"/>
    <s v="36th Ave and Brighton Blvd"/>
    <s v="Denver"/>
    <s v="CO"/>
    <n v="39.771270000000001"/>
    <n v="-104.97809100000001"/>
    <x v="3"/>
    <x v="7"/>
    <n v="236"/>
    <n v="0.4"/>
    <s v="update"/>
    <s v="Not Included"/>
    <x v="1"/>
    <s v="N/A"/>
    <m/>
    <m/>
    <m/>
    <m/>
    <m/>
    <m/>
    <m/>
    <m/>
    <n v="0"/>
    <m/>
    <m/>
    <m/>
    <s v="Mixed: Office, Retail"/>
    <n v="167000"/>
    <n v="13000"/>
    <m/>
    <n v="180000"/>
    <m/>
    <m/>
    <m/>
    <m/>
    <m/>
    <m/>
    <m/>
    <m/>
    <m/>
    <m/>
    <m/>
    <m/>
    <m/>
    <m/>
  </r>
  <r>
    <n v="1583"/>
    <s v="Stonebridge Office/Hotel"/>
    <m/>
    <m/>
    <x v="8"/>
    <m/>
    <x v="1"/>
    <s v="4885 S. Quebec St."/>
    <s v="Denver"/>
    <s v="CO"/>
    <n v="39.626018999999999"/>
    <n v="-104.90480700000001"/>
    <x v="8"/>
    <x v="27"/>
    <n v="125"/>
    <n v="0.1"/>
    <s v="x"/>
    <s v="Not Included"/>
    <x v="1"/>
    <s v="N/A"/>
    <m/>
    <m/>
    <m/>
    <m/>
    <m/>
    <m/>
    <m/>
    <m/>
    <n v="0"/>
    <m/>
    <m/>
    <m/>
    <s v="Office"/>
    <n v="355419"/>
    <m/>
    <m/>
    <n v="355419"/>
    <n v="236"/>
    <m/>
    <s v="https://businessden.com/2020/04/20/project-snapshot-stonebridge-project-at-4885-s-quebec-st/"/>
    <m/>
    <m/>
    <m/>
    <m/>
    <m/>
    <m/>
    <m/>
    <m/>
    <m/>
    <m/>
    <m/>
  </r>
  <r>
    <n v="1584"/>
    <s v="Peakview Place"/>
    <m/>
    <m/>
    <x v="8"/>
    <m/>
    <x v="1"/>
    <s v="6363 Greenwood Plaza Blvd"/>
    <s v="Centennial"/>
    <s v="CO"/>
    <n v="39.601187000000003"/>
    <n v="-104.896092"/>
    <x v="8"/>
    <x v="26"/>
    <n v="2"/>
    <n v="0.5"/>
    <s v="x"/>
    <s v="Not Included"/>
    <x v="1"/>
    <s v="N/A"/>
    <m/>
    <m/>
    <m/>
    <m/>
    <m/>
    <m/>
    <m/>
    <m/>
    <n v="0"/>
    <m/>
    <m/>
    <m/>
    <s v="TBD"/>
    <m/>
    <m/>
    <m/>
    <n v="0"/>
    <m/>
    <m/>
    <m/>
    <m/>
    <m/>
    <m/>
    <m/>
    <m/>
    <m/>
    <m/>
    <m/>
    <m/>
    <m/>
    <m/>
  </r>
  <r>
    <n v="1586"/>
    <s v="Crossing Pointe North"/>
    <m/>
    <m/>
    <x v="2"/>
    <m/>
    <x v="0"/>
    <s v="4220 104th Ave"/>
    <s v="Thornton"/>
    <s v="CO"/>
    <n v="39.884103000000003"/>
    <n v="-104.93849899999999"/>
    <x v="12"/>
    <x v="63"/>
    <n v="254"/>
    <n v="0.3"/>
    <s v="x"/>
    <s v="Not Included"/>
    <x v="0"/>
    <s v="Affordable, Senior"/>
    <s v="Rental"/>
    <m/>
    <n v="64"/>
    <m/>
    <m/>
    <m/>
    <m/>
    <m/>
    <n v="64"/>
    <m/>
    <m/>
    <m/>
    <m/>
    <m/>
    <m/>
    <m/>
    <n v="0"/>
    <m/>
    <m/>
    <m/>
    <m/>
    <m/>
    <m/>
    <m/>
    <m/>
    <m/>
    <m/>
    <m/>
    <m/>
    <m/>
    <m/>
  </r>
  <r>
    <n v="1587"/>
    <s v="Gates District at Broadway Station - Phase 1"/>
    <m/>
    <s v="Gates District at Broadway Station"/>
    <x v="8"/>
    <m/>
    <x v="1"/>
    <s v="950 S Bannock St"/>
    <s v="Denver"/>
    <s v="CO"/>
    <n v="39.697090000000003"/>
    <n v="-104.98849"/>
    <x v="0"/>
    <x v="3"/>
    <n v="62"/>
    <n v="0.2"/>
    <s v="update"/>
    <s v="Not Included"/>
    <x v="2"/>
    <s v="Market Rate"/>
    <s v="Rental"/>
    <m/>
    <m/>
    <m/>
    <n v="290"/>
    <m/>
    <m/>
    <m/>
    <n v="290"/>
    <m/>
    <m/>
    <m/>
    <s v="Mixed: Office, Retail"/>
    <n v="170000"/>
    <n v="46000"/>
    <m/>
    <n v="216000"/>
    <m/>
    <m/>
    <m/>
    <m/>
    <m/>
    <m/>
    <m/>
    <m/>
    <m/>
    <m/>
    <m/>
    <m/>
    <m/>
    <m/>
  </r>
  <r>
    <n v="1588"/>
    <s v="Santa Fe Yards at Broadway Station"/>
    <m/>
    <m/>
    <x v="8"/>
    <m/>
    <x v="1"/>
    <s v="Sante Fe Dr and Ohio Ave"/>
    <s v="Denver"/>
    <s v="CO"/>
    <n v="39.702536000000002"/>
    <n v="-104.992752"/>
    <x v="0"/>
    <x v="3"/>
    <n v="62"/>
    <n v="0.2"/>
    <s v="x"/>
    <s v="Not Included"/>
    <x v="4"/>
    <s v="TBD"/>
    <m/>
    <m/>
    <m/>
    <m/>
    <m/>
    <m/>
    <m/>
    <m/>
    <n v="0"/>
    <m/>
    <m/>
    <m/>
    <s v="TBD"/>
    <m/>
    <m/>
    <m/>
    <n v="0"/>
    <m/>
    <m/>
    <m/>
    <m/>
    <m/>
    <m/>
    <m/>
    <m/>
    <m/>
    <m/>
    <m/>
    <m/>
    <m/>
    <m/>
  </r>
  <r>
    <n v="1589"/>
    <s v="Catbird Hotel"/>
    <m/>
    <m/>
    <x v="4"/>
    <m/>
    <x v="0"/>
    <s v="3770 Walnut St"/>
    <s v="Denver"/>
    <s v="CO"/>
    <n v="39.769638999999998"/>
    <n v="-104.972326"/>
    <x v="3"/>
    <x v="7"/>
    <n v="236"/>
    <n v="0.2"/>
    <s v="update"/>
    <s v="Not Included"/>
    <x v="3"/>
    <s v="N/A"/>
    <m/>
    <m/>
    <m/>
    <m/>
    <m/>
    <m/>
    <m/>
    <m/>
    <n v="0"/>
    <m/>
    <m/>
    <m/>
    <s v="Hotel"/>
    <m/>
    <m/>
    <m/>
    <n v="0"/>
    <n v="165"/>
    <m/>
    <m/>
    <m/>
    <m/>
    <m/>
    <m/>
    <m/>
    <m/>
    <m/>
    <m/>
    <m/>
    <m/>
    <m/>
  </r>
  <r>
    <n v="1590"/>
    <s v="Kenect"/>
    <m/>
    <m/>
    <x v="8"/>
    <m/>
    <x v="1"/>
    <s v="Lawrence St and 21st St"/>
    <s v="Denver"/>
    <s v="CO"/>
    <n v="39.753470999999998"/>
    <n v="-104.989723"/>
    <x v="10"/>
    <x v="44"/>
    <n v="73"/>
    <n v="0.5"/>
    <s v="x"/>
    <s v="Not Included"/>
    <x v="2"/>
    <s v="Market Rate"/>
    <s v="Rental"/>
    <m/>
    <m/>
    <m/>
    <n v="434"/>
    <m/>
    <m/>
    <m/>
    <n v="434"/>
    <m/>
    <m/>
    <m/>
    <s v="Mixed"/>
    <m/>
    <m/>
    <m/>
    <n v="0"/>
    <m/>
    <m/>
    <m/>
    <m/>
    <m/>
    <m/>
    <m/>
    <m/>
    <m/>
    <m/>
    <m/>
    <m/>
    <m/>
    <m/>
  </r>
  <r>
    <n v="1591"/>
    <s v="X Denver 2"/>
    <s v="X Denver 3"/>
    <m/>
    <x v="26"/>
    <m/>
    <x v="0"/>
    <s v="2130 Arapahoe Street"/>
    <s v="Denver"/>
    <s v="CO"/>
    <n v="39.752574000000003"/>
    <n v="-104.98908299999999"/>
    <x v="10"/>
    <x v="44"/>
    <n v="73"/>
    <n v="0.4"/>
    <s v="x"/>
    <s v="Not Included"/>
    <x v="2"/>
    <s v="Market Rate"/>
    <s v="Rental"/>
    <m/>
    <m/>
    <m/>
    <n v="351"/>
    <m/>
    <m/>
    <m/>
    <n v="351"/>
    <m/>
    <m/>
    <m/>
    <s v="Mixed: Office, Retail"/>
    <n v="21898"/>
    <n v="6181"/>
    <m/>
    <n v="28079"/>
    <m/>
    <n v="74"/>
    <m/>
    <m/>
    <m/>
    <m/>
    <m/>
    <m/>
    <m/>
    <m/>
    <m/>
    <m/>
    <m/>
    <m/>
  </r>
  <r>
    <n v="1592"/>
    <s v="Charity House"/>
    <m/>
    <m/>
    <x v="8"/>
    <m/>
    <x v="1"/>
    <s v="Welton St and Downing St"/>
    <s v="Denver"/>
    <s v="CO"/>
    <n v="39.757694000000001"/>
    <n v="-104.9738"/>
    <x v="10"/>
    <x v="47"/>
    <n v="57"/>
    <n v="0.1"/>
    <s v="x"/>
    <s v="Not Included"/>
    <x v="0"/>
    <s v="Affordable"/>
    <s v="Rental"/>
    <m/>
    <n v="36"/>
    <m/>
    <m/>
    <m/>
    <m/>
    <m/>
    <n v="36"/>
    <m/>
    <m/>
    <m/>
    <m/>
    <m/>
    <m/>
    <m/>
    <n v="0"/>
    <m/>
    <m/>
    <m/>
    <m/>
    <m/>
    <m/>
    <m/>
    <m/>
    <m/>
    <m/>
    <m/>
    <m/>
    <m/>
    <m/>
  </r>
  <r>
    <n v="1593"/>
    <s v="West Side Lofts"/>
    <m/>
    <m/>
    <x v="8"/>
    <m/>
    <x v="1"/>
    <s v="1336-1340 Sheridan Blvd"/>
    <s v="Denver"/>
    <s v="CO"/>
    <n v="39.737226"/>
    <n v="-105.052902"/>
    <x v="11"/>
    <x v="57"/>
    <n v="178"/>
    <n v="0.2"/>
    <s v="x"/>
    <s v="Not Included"/>
    <x v="0"/>
    <s v="Market Rate"/>
    <s v="Condo"/>
    <m/>
    <m/>
    <m/>
    <m/>
    <n v="10"/>
    <m/>
    <m/>
    <n v="10"/>
    <m/>
    <m/>
    <m/>
    <m/>
    <m/>
    <m/>
    <m/>
    <n v="0"/>
    <m/>
    <m/>
    <m/>
    <m/>
    <m/>
    <m/>
    <m/>
    <m/>
    <m/>
    <m/>
    <m/>
    <m/>
    <m/>
    <m/>
  </r>
  <r>
    <n v="1594"/>
    <s v="Benton Street Flats"/>
    <m/>
    <m/>
    <x v="17"/>
    <m/>
    <x v="0"/>
    <s v="1300 Benton St"/>
    <s v="Lakewood"/>
    <s v="CO"/>
    <n v="39.736930000000001"/>
    <n v="-105.05527499999999"/>
    <x v="11"/>
    <x v="57"/>
    <n v="178"/>
    <n v="0.2"/>
    <s v="update"/>
    <s v="Not Included"/>
    <x v="0"/>
    <s v="Market Rate"/>
    <s v="Condo"/>
    <s v="Townhomes"/>
    <m/>
    <m/>
    <m/>
    <n v="22"/>
    <m/>
    <m/>
    <n v="22"/>
    <m/>
    <m/>
    <m/>
    <m/>
    <m/>
    <m/>
    <m/>
    <n v="0"/>
    <m/>
    <m/>
    <m/>
    <m/>
    <m/>
    <m/>
    <m/>
    <m/>
    <m/>
    <m/>
    <m/>
    <m/>
    <m/>
    <m/>
  </r>
  <r>
    <n v="1595"/>
    <s v="Eastlake Station North"/>
    <m/>
    <m/>
    <x v="8"/>
    <m/>
    <x v="1"/>
    <s v="126th Ave and Lafayette St"/>
    <s v="Thornton"/>
    <s v="CO"/>
    <n v="39.924416999999998"/>
    <n v="-104.966787"/>
    <x v="12"/>
    <x v="64"/>
    <n v="256"/>
    <n v="0.3"/>
    <s v="x"/>
    <s v="Not Included"/>
    <x v="0"/>
    <s v="Market Rate"/>
    <s v="Condo"/>
    <s v="Townhomes"/>
    <m/>
    <m/>
    <m/>
    <n v="143"/>
    <m/>
    <m/>
    <n v="143"/>
    <m/>
    <m/>
    <m/>
    <m/>
    <m/>
    <m/>
    <m/>
    <n v="0"/>
    <m/>
    <m/>
    <m/>
    <m/>
    <m/>
    <m/>
    <m/>
    <m/>
    <m/>
    <m/>
    <m/>
    <m/>
    <m/>
    <m/>
  </r>
  <r>
    <n v="1596"/>
    <s v="Reve Boulder"/>
    <m/>
    <m/>
    <x v="4"/>
    <m/>
    <x v="0"/>
    <s v="3000 Pearl Pkwy`"/>
    <s v="Boulder"/>
    <s v="CO"/>
    <n v="40.022888000000002"/>
    <n v="-105.253079"/>
    <x v="5"/>
    <x v="12"/>
    <n v="213"/>
    <n v="0.2"/>
    <s v="update"/>
    <s v="Not Included"/>
    <x v="2"/>
    <s v="Market Rate"/>
    <s v="Rental"/>
    <m/>
    <m/>
    <m/>
    <n v="242"/>
    <m/>
    <m/>
    <m/>
    <n v="242"/>
    <m/>
    <m/>
    <m/>
    <s v="Mixed: Office, Retail"/>
    <n v="120000"/>
    <n v="24500"/>
    <m/>
    <n v="144500"/>
    <m/>
    <m/>
    <m/>
    <m/>
    <m/>
    <m/>
    <m/>
    <m/>
    <m/>
    <m/>
    <m/>
    <m/>
    <m/>
    <m/>
  </r>
  <r>
    <n v="1598"/>
    <s v="Palazzo Verdi II"/>
    <m/>
    <m/>
    <x v="8"/>
    <m/>
    <x v="1"/>
    <s v="Fiddlers Green Cir and Greenwood Plaza Blvd"/>
    <s v="Greenwood Village"/>
    <s v="CO"/>
    <n v="39.599218"/>
    <n v="-104.894119"/>
    <x v="8"/>
    <x v="26"/>
    <n v="2"/>
    <n v="0.4"/>
    <s v="x"/>
    <s v="Not Included"/>
    <x v="1"/>
    <s v="N/A"/>
    <m/>
    <m/>
    <m/>
    <m/>
    <m/>
    <m/>
    <m/>
    <m/>
    <n v="0"/>
    <m/>
    <m/>
    <m/>
    <s v="Office"/>
    <m/>
    <m/>
    <m/>
    <n v="0"/>
    <m/>
    <m/>
    <m/>
    <m/>
    <m/>
    <m/>
    <m/>
    <m/>
    <m/>
    <m/>
    <m/>
    <m/>
    <m/>
    <m/>
  </r>
  <r>
    <n v="1599"/>
    <s v="Fiddler's View"/>
    <m/>
    <m/>
    <x v="8"/>
    <m/>
    <x v="1"/>
    <s v="Fiddlers Green Cir and Greenwood Plaza Blvd"/>
    <s v="Greenwood Village"/>
    <s v="CO"/>
    <n v="39.601526"/>
    <n v="-104.893142"/>
    <x v="8"/>
    <x v="26"/>
    <n v="2"/>
    <n v="0.4"/>
    <s v="x"/>
    <s v="Not Included"/>
    <x v="1"/>
    <s v="N/A"/>
    <m/>
    <m/>
    <m/>
    <m/>
    <m/>
    <m/>
    <m/>
    <m/>
    <n v="0"/>
    <m/>
    <m/>
    <m/>
    <s v="Office"/>
    <m/>
    <m/>
    <m/>
    <n v="0"/>
    <m/>
    <m/>
    <m/>
    <m/>
    <m/>
    <m/>
    <m/>
    <m/>
    <m/>
    <m/>
    <m/>
    <m/>
    <m/>
    <m/>
  </r>
  <r>
    <n v="1600"/>
    <s v="Novus Apartments at Sky Ridge"/>
    <s v="Sky Ridge Station Apartments"/>
    <m/>
    <x v="17"/>
    <m/>
    <x v="0"/>
    <s v="9938 Trainstation Circle"/>
    <s v="Lone Tree"/>
    <s v="CO"/>
    <n v="39.532756999999997"/>
    <n v="-104.871793"/>
    <x v="8"/>
    <x v="35"/>
    <n v="248"/>
    <n v="0.1"/>
    <s v="x"/>
    <s v="Not Included"/>
    <x v="2"/>
    <s v="Market Rate"/>
    <s v="Rental"/>
    <m/>
    <m/>
    <m/>
    <n v="240"/>
    <m/>
    <m/>
    <m/>
    <n v="240"/>
    <m/>
    <m/>
    <m/>
    <s v="Retail"/>
    <m/>
    <n v="1500"/>
    <m/>
    <n v="1500"/>
    <m/>
    <m/>
    <m/>
    <m/>
    <m/>
    <m/>
    <m/>
    <m/>
    <m/>
    <m/>
    <m/>
    <m/>
    <m/>
    <m/>
  </r>
  <r>
    <n v="1601"/>
    <s v="Kiewit Office - Phase I"/>
    <m/>
    <m/>
    <x v="4"/>
    <m/>
    <x v="0"/>
    <s v="Trainstation Cir and Sky Ridge Ave"/>
    <s v="Lone Tree"/>
    <s v="CO"/>
    <n v="39.532429999999998"/>
    <n v="-104.869668"/>
    <x v="8"/>
    <x v="35"/>
    <n v="248"/>
    <n v="0.1"/>
    <s v="update"/>
    <s v="Not Included"/>
    <x v="1"/>
    <s v="N/A"/>
    <m/>
    <m/>
    <m/>
    <m/>
    <m/>
    <m/>
    <m/>
    <m/>
    <n v="0"/>
    <m/>
    <m/>
    <m/>
    <s v="Office"/>
    <n v="260000"/>
    <m/>
    <m/>
    <n v="260000"/>
    <m/>
    <m/>
    <m/>
    <m/>
    <m/>
    <m/>
    <m/>
    <m/>
    <m/>
    <m/>
    <m/>
    <m/>
    <m/>
    <m/>
  </r>
  <r>
    <n v="1602"/>
    <s v="Kiewit Office - Phase II"/>
    <m/>
    <m/>
    <x v="17"/>
    <m/>
    <x v="0"/>
    <s v="Trainstation Cir and Chatham Dr"/>
    <s v="Lone Tree"/>
    <s v="CO"/>
    <n v="39.533580000000001"/>
    <n v="-104.87061300000001"/>
    <x v="8"/>
    <x v="35"/>
    <n v="248"/>
    <n v="0.1"/>
    <s v="x"/>
    <s v="Not Included"/>
    <x v="1"/>
    <s v="N/A"/>
    <m/>
    <m/>
    <m/>
    <m/>
    <m/>
    <m/>
    <m/>
    <m/>
    <n v="0"/>
    <m/>
    <m/>
    <m/>
    <s v="Office"/>
    <n v="131000"/>
    <m/>
    <m/>
    <n v="131000"/>
    <m/>
    <m/>
    <m/>
    <m/>
    <m/>
    <m/>
    <m/>
    <m/>
    <m/>
    <m/>
    <m/>
    <m/>
    <m/>
    <m/>
  </r>
  <r>
    <n v="1603"/>
    <s v="South Platte Crossing - Phase II"/>
    <m/>
    <m/>
    <x v="8"/>
    <m/>
    <x v="1"/>
    <s v="7190 Colorado Blvd"/>
    <s v="Commerce City"/>
    <s v="CO"/>
    <n v="39.825986"/>
    <n v="-104.939149"/>
    <x v="12"/>
    <x v="59"/>
    <n v="252"/>
    <n v="0.2"/>
    <s v="x"/>
    <s v="Not Included"/>
    <x v="0"/>
    <s v="Affordable"/>
    <s v="Rental"/>
    <m/>
    <n v="60"/>
    <m/>
    <m/>
    <m/>
    <m/>
    <m/>
    <n v="60"/>
    <m/>
    <m/>
    <m/>
    <m/>
    <m/>
    <m/>
    <m/>
    <n v="0"/>
    <m/>
    <n v="40"/>
    <m/>
    <m/>
    <m/>
    <m/>
    <m/>
    <m/>
    <m/>
    <m/>
    <m/>
    <m/>
    <m/>
    <m/>
  </r>
  <r>
    <n v="1604"/>
    <s v="Caley Ponds Townhomes"/>
    <m/>
    <m/>
    <x v="11"/>
    <m/>
    <x v="0"/>
    <s v="9000 E Caley Way"/>
    <s v="Greenwood Village"/>
    <s v="CO"/>
    <n v="39.600811"/>
    <n v="-104.88427299999999"/>
    <x v="8"/>
    <x v="26"/>
    <n v="2"/>
    <n v="0.3"/>
    <s v="x"/>
    <s v="Not Included"/>
    <x v="0"/>
    <s v="Market Rate"/>
    <s v="Condo"/>
    <s v="Townhomes"/>
    <m/>
    <m/>
    <m/>
    <n v="58"/>
    <m/>
    <m/>
    <n v="58"/>
    <m/>
    <m/>
    <m/>
    <m/>
    <m/>
    <m/>
    <m/>
    <n v="0"/>
    <m/>
    <m/>
    <m/>
    <m/>
    <m/>
    <m/>
    <m/>
    <m/>
    <m/>
    <m/>
    <m/>
    <m/>
    <m/>
    <m/>
  </r>
  <r>
    <n v="1605"/>
    <s v="Westminster TOD"/>
    <m/>
    <m/>
    <x v="8"/>
    <m/>
    <x v="1"/>
    <s v="Westminster Station Dr and Hooker St"/>
    <s v="Westminster"/>
    <s v="CO"/>
    <n v="39.823027000000003"/>
    <n v="-105.02795999999999"/>
    <x v="4"/>
    <x v="18"/>
    <n v="228"/>
    <n v="0.1"/>
    <s v="x"/>
    <s v="Not Included"/>
    <x v="2"/>
    <s v="Market Rate"/>
    <s v="Rental"/>
    <m/>
    <m/>
    <m/>
    <n v="147"/>
    <m/>
    <m/>
    <m/>
    <n v="147"/>
    <m/>
    <m/>
    <m/>
    <s v="Retail"/>
    <m/>
    <m/>
    <m/>
    <n v="0"/>
    <m/>
    <m/>
    <s v="https://www.westminstereconomicdevelopment.org/news/next-phase-of-westminster-station-transit-oriented-redevelopment-moves-forward/"/>
    <m/>
    <m/>
    <m/>
    <m/>
    <m/>
    <m/>
    <m/>
    <m/>
    <m/>
    <m/>
    <m/>
  </r>
  <r>
    <n v="1606"/>
    <s v="48 Race - Phase II+"/>
    <m/>
    <m/>
    <x v="8"/>
    <m/>
    <x v="1"/>
    <s v="48th Ave and Race St"/>
    <s v="Denver"/>
    <s v="CO"/>
    <n v="39.784441000000001"/>
    <n v="-104.96295499999999"/>
    <x v="12"/>
    <x v="62"/>
    <n v="251"/>
    <n v="0.3"/>
    <s v="x"/>
    <s v="Not Included"/>
    <x v="2"/>
    <s v="Affordable"/>
    <m/>
    <m/>
    <m/>
    <m/>
    <m/>
    <m/>
    <m/>
    <m/>
    <n v="0"/>
    <m/>
    <m/>
    <m/>
    <m/>
    <m/>
    <m/>
    <m/>
    <n v="0"/>
    <m/>
    <m/>
    <m/>
    <m/>
    <m/>
    <m/>
    <m/>
    <m/>
    <m/>
    <m/>
    <m/>
    <m/>
    <m/>
    <m/>
  </r>
  <r>
    <n v="1607"/>
    <s v="Mercer Union Station"/>
    <s v="19th and Chestnut Apartments"/>
    <m/>
    <x v="26"/>
    <m/>
    <x v="0"/>
    <s v="2059 19th St"/>
    <s v="Denver"/>
    <s v="CO"/>
    <n v="39.757176999999999"/>
    <n v="-105.000022"/>
    <x v="2"/>
    <x v="6"/>
    <n v="89"/>
    <n v="0.3"/>
    <s v="update"/>
    <s v="Not Included"/>
    <x v="0"/>
    <s v="Market Rate"/>
    <s v="Rental"/>
    <m/>
    <m/>
    <m/>
    <n v="232"/>
    <m/>
    <m/>
    <m/>
    <n v="232"/>
    <m/>
    <m/>
    <m/>
    <m/>
    <m/>
    <m/>
    <m/>
    <m/>
    <m/>
    <m/>
    <m/>
    <m/>
    <m/>
    <m/>
    <m/>
    <m/>
    <m/>
    <m/>
    <m/>
    <m/>
    <m/>
    <m/>
  </r>
  <r>
    <n v="1608"/>
    <s v="The Collective"/>
    <m/>
    <m/>
    <x v="13"/>
    <m/>
    <x v="0"/>
    <s v="3700 Marion St"/>
    <s v="Denver"/>
    <s v="CO"/>
    <n v="39.768478999999999"/>
    <n v="-104.97245100000001"/>
    <x v="3"/>
    <x v="7"/>
    <n v="236"/>
    <n v="0.2"/>
    <s v="x"/>
    <s v="Not Included"/>
    <x v="0"/>
    <s v="Market Rate"/>
    <s v="Mixed Tenure"/>
    <s v="Townhomes"/>
    <m/>
    <m/>
    <n v="49"/>
    <n v="5"/>
    <m/>
    <m/>
    <n v="54"/>
    <m/>
    <m/>
    <m/>
    <m/>
    <m/>
    <m/>
    <m/>
    <n v="0"/>
    <m/>
    <m/>
    <m/>
    <m/>
    <m/>
    <m/>
    <m/>
    <m/>
    <m/>
    <m/>
    <m/>
    <m/>
    <m/>
    <m/>
  </r>
  <r>
    <n v="1610"/>
    <s v="Paradigm"/>
    <m/>
    <m/>
    <x v="19"/>
    <m/>
    <x v="1"/>
    <s v="3400 Walnut St"/>
    <s v="Denver"/>
    <s v="CO"/>
    <n v="39.766730000000003"/>
    <n v="-104.97590099999999"/>
    <x v="3"/>
    <x v="7"/>
    <n v="236"/>
    <n v="0.4"/>
    <s v="update"/>
    <s v="Not Included"/>
    <x v="1"/>
    <s v="N/A"/>
    <m/>
    <m/>
    <m/>
    <m/>
    <m/>
    <m/>
    <m/>
    <m/>
    <n v="0"/>
    <m/>
    <m/>
    <m/>
    <s v="Office"/>
    <n v="188000"/>
    <n v="12000"/>
    <m/>
    <n v="200000"/>
    <m/>
    <m/>
    <m/>
    <m/>
    <m/>
    <m/>
    <m/>
    <m/>
    <m/>
    <m/>
    <m/>
    <m/>
    <m/>
    <m/>
  </r>
  <r>
    <n v="1611"/>
    <s v="Alta Mile High"/>
    <m/>
    <m/>
    <x v="28"/>
    <m/>
    <x v="1"/>
    <s v="1450 Morrison Road"/>
    <s v="Denver"/>
    <s v="CO"/>
    <n v="39.737102999999998"/>
    <n v="-105.02101399999999"/>
    <x v="11"/>
    <x v="48"/>
    <n v="175"/>
    <n v="0.2"/>
    <s v="update"/>
    <s v="Not Included"/>
    <x v="0"/>
    <s v="Market Rate"/>
    <s v="Rental"/>
    <m/>
    <m/>
    <m/>
    <n v="216"/>
    <m/>
    <m/>
    <m/>
    <n v="216"/>
    <m/>
    <m/>
    <m/>
    <m/>
    <m/>
    <m/>
    <m/>
    <n v="0"/>
    <m/>
    <n v="199"/>
    <m/>
    <m/>
    <m/>
    <m/>
    <m/>
    <m/>
    <m/>
    <m/>
    <m/>
    <m/>
    <m/>
    <m/>
  </r>
  <r>
    <n v="1612"/>
    <s v="Kimpton Denver Tech Center"/>
    <m/>
    <s v="Belleview Station TOD Master Plan"/>
    <x v="19"/>
    <m/>
    <x v="1"/>
    <s v="Chenango Ave and Olive St"/>
    <s v="Denver"/>
    <s v="CO"/>
    <n v="39.625870999999997"/>
    <n v="-104.905846"/>
    <x v="8"/>
    <x v="27"/>
    <n v="125"/>
    <n v="0.3"/>
    <s v="x"/>
    <s v="Not Included"/>
    <x v="2"/>
    <s v="N/A"/>
    <m/>
    <m/>
    <m/>
    <m/>
    <m/>
    <m/>
    <m/>
    <m/>
    <n v="0"/>
    <m/>
    <m/>
    <m/>
    <s v="Mixed"/>
    <m/>
    <m/>
    <m/>
    <n v="0"/>
    <n v="190"/>
    <m/>
    <s v="https://milehighcre.com/kimpton-denver-tech-center-set-to-open-in-2024/"/>
    <m/>
    <m/>
    <m/>
    <m/>
    <m/>
    <m/>
    <m/>
    <m/>
    <m/>
    <m/>
    <m/>
  </r>
  <r>
    <n v="1613"/>
    <s v="Ava Rino"/>
    <m/>
    <m/>
    <x v="4"/>
    <m/>
    <x v="0"/>
    <s v="1185 26th St"/>
    <s v="Denver"/>
    <s v="CO"/>
    <n v="39.758023000000001"/>
    <n v="-104.98348"/>
    <x v="10"/>
    <x v="46"/>
    <n v="75"/>
    <n v="0.3"/>
    <s v="update"/>
    <s v="Not Included"/>
    <x v="0"/>
    <s v="Market Rate"/>
    <s v="Rental"/>
    <m/>
    <m/>
    <m/>
    <n v="246"/>
    <m/>
    <m/>
    <m/>
    <n v="246"/>
    <m/>
    <m/>
    <m/>
    <m/>
    <m/>
    <m/>
    <m/>
    <n v="0"/>
    <m/>
    <m/>
    <m/>
    <m/>
    <m/>
    <m/>
    <m/>
    <m/>
    <m/>
    <m/>
    <m/>
    <m/>
    <m/>
    <m/>
  </r>
  <r>
    <n v="1614"/>
    <s v="Traverse Apartments Lakewood"/>
    <m/>
    <m/>
    <x v="17"/>
    <m/>
    <x v="0"/>
    <s v="5495 W 10th Ave"/>
    <s v="Lakewood"/>
    <s v="CO"/>
    <n v="39.733676000000003"/>
    <n v="-105.05623199999999"/>
    <x v="11"/>
    <x v="57"/>
    <n v="178"/>
    <n v="0.3"/>
    <s v="update"/>
    <s v="Not Included"/>
    <x v="0"/>
    <s v="Market Rate"/>
    <s v="Rental"/>
    <m/>
    <m/>
    <m/>
    <n v="281"/>
    <m/>
    <m/>
    <m/>
    <n v="281"/>
    <m/>
    <m/>
    <m/>
    <m/>
    <m/>
    <m/>
    <m/>
    <n v="0"/>
    <m/>
    <n v="361"/>
    <m/>
    <m/>
    <m/>
    <m/>
    <m/>
    <m/>
    <m/>
    <m/>
    <m/>
    <m/>
    <m/>
    <m/>
  </r>
  <r>
    <n v="1615"/>
    <s v="Quin"/>
    <m/>
    <m/>
    <x v="17"/>
    <m/>
    <x v="0"/>
    <s v="1010 Santa Fe Dr"/>
    <s v="Denver"/>
    <s v="CO"/>
    <n v="39.732382999999999"/>
    <n v="-104.998344"/>
    <x v="0"/>
    <x v="0"/>
    <n v="66"/>
    <n v="0.4"/>
    <s v="update"/>
    <s v="Not Included"/>
    <x v="0"/>
    <s v="Market Rate"/>
    <s v="Rental"/>
    <m/>
    <m/>
    <m/>
    <n v="207"/>
    <m/>
    <m/>
    <m/>
    <n v="207"/>
    <m/>
    <m/>
    <m/>
    <m/>
    <m/>
    <m/>
    <m/>
    <n v="0"/>
    <m/>
    <m/>
    <m/>
    <m/>
    <m/>
    <m/>
    <m/>
    <s v="Holland Partners"/>
    <m/>
    <m/>
    <m/>
    <m/>
    <m/>
    <m/>
  </r>
  <r>
    <n v="1616"/>
    <s v="Alexan Evans Station"/>
    <s v="EMW Apartments"/>
    <m/>
    <x v="26"/>
    <m/>
    <x v="0"/>
    <s v="2121 Broadway"/>
    <s v="Denver"/>
    <s v="CO"/>
    <n v="39.677923999999997"/>
    <n v="-104.98796400000001"/>
    <x v="9"/>
    <x v="40"/>
    <n v="61"/>
    <n v="0.3"/>
    <s v="update"/>
    <s v="Not Included"/>
    <x v="2"/>
    <s v="Market Rate"/>
    <s v="Rental"/>
    <m/>
    <m/>
    <m/>
    <n v="367"/>
    <m/>
    <m/>
    <m/>
    <n v="367"/>
    <m/>
    <m/>
    <m/>
    <s v="Retail"/>
    <m/>
    <n v="6000"/>
    <m/>
    <n v="6000"/>
    <m/>
    <n v="397"/>
    <s v="epermits"/>
    <m/>
    <m/>
    <m/>
    <m/>
    <m/>
    <m/>
    <m/>
    <m/>
    <m/>
    <m/>
    <m/>
  </r>
  <r>
    <n v="1617"/>
    <s v="Wynkoop Street"/>
    <s v="Vert Lofts"/>
    <m/>
    <x v="19"/>
    <m/>
    <x v="1"/>
    <s v="3541 Wynkoop St"/>
    <s v="Denver"/>
    <s v="CO"/>
    <n v="39.770549000000003"/>
    <n v="-104.97729"/>
    <x v="3"/>
    <x v="7"/>
    <n v="236"/>
    <n v="0.3"/>
    <s v="x"/>
    <s v="Not Included"/>
    <x v="0"/>
    <s v="Mixed Income"/>
    <s v="Rental"/>
    <m/>
    <n v="17"/>
    <m/>
    <n v="158"/>
    <m/>
    <m/>
    <m/>
    <n v="175"/>
    <m/>
    <m/>
    <m/>
    <s v="Retail"/>
    <m/>
    <m/>
    <m/>
    <n v="0"/>
    <m/>
    <m/>
    <m/>
    <m/>
    <m/>
    <m/>
    <m/>
    <m/>
    <m/>
    <m/>
    <m/>
    <m/>
    <m/>
    <m/>
  </r>
  <r>
    <n v="1618"/>
    <s v="Hanover Evans Station"/>
    <m/>
    <m/>
    <x v="17"/>
    <m/>
    <x v="0"/>
    <s v="1933 S Acoma St"/>
    <s v="Denver"/>
    <s v="CO"/>
    <n v="39.681721000000003"/>
    <n v="-104.98918500000001"/>
    <x v="9"/>
    <x v="40"/>
    <n v="61"/>
    <n v="0.3"/>
    <s v="update"/>
    <s v="Not Included"/>
    <x v="0"/>
    <s v="Market Rate"/>
    <s v="Rental"/>
    <m/>
    <m/>
    <m/>
    <n v="278"/>
    <m/>
    <m/>
    <m/>
    <n v="278"/>
    <m/>
    <m/>
    <m/>
    <m/>
    <m/>
    <m/>
    <m/>
    <n v="0"/>
    <m/>
    <m/>
    <m/>
    <m/>
    <m/>
    <m/>
    <m/>
    <m/>
    <m/>
    <m/>
    <m/>
    <m/>
    <m/>
    <m/>
  </r>
  <r>
    <n v="1619"/>
    <s v="RidgeGate Station Apartments"/>
    <m/>
    <m/>
    <x v="19"/>
    <m/>
    <x v="1"/>
    <s v="Havana St and RidgeGate Pkwy"/>
    <s v="Lone Tree"/>
    <s v="CO"/>
    <n v="39.522156000000003"/>
    <n v="-104.863178"/>
    <x v="8"/>
    <x v="65"/>
    <n v="250"/>
    <n v="0.3"/>
    <s v="x"/>
    <s v="Not Included"/>
    <x v="0"/>
    <s v="Market Rate"/>
    <s v="Rental"/>
    <m/>
    <m/>
    <m/>
    <n v="540"/>
    <m/>
    <m/>
    <m/>
    <n v="540"/>
    <m/>
    <m/>
    <m/>
    <m/>
    <m/>
    <m/>
    <m/>
    <n v="0"/>
    <m/>
    <m/>
    <s v="https://cityoflonetree.com/projects/ridgegate-station-apartments/"/>
    <m/>
    <m/>
    <m/>
    <m/>
    <m/>
    <m/>
    <m/>
    <m/>
    <m/>
    <m/>
    <m/>
  </r>
  <r>
    <n v="1620"/>
    <s v="Talus Affordable Housing"/>
    <s v="Coventry Affordable Housing"/>
    <m/>
    <x v="26"/>
    <m/>
    <x v="0"/>
    <s v="10810 Rail Wy"/>
    <s v="Lone Tree"/>
    <s v="CO"/>
    <n v="39.520220000000002"/>
    <n v="-104.86323400000001"/>
    <x v="8"/>
    <x v="65"/>
    <n v="250"/>
    <n v="0.2"/>
    <s v="x"/>
    <s v="Not Included"/>
    <x v="0"/>
    <s v="Affordable"/>
    <s v="Rental"/>
    <m/>
    <n v="67"/>
    <m/>
    <m/>
    <m/>
    <m/>
    <m/>
    <n v="67"/>
    <m/>
    <m/>
    <m/>
    <m/>
    <m/>
    <m/>
    <m/>
    <n v="0"/>
    <m/>
    <n v="37"/>
    <m/>
    <m/>
    <m/>
    <m/>
    <m/>
    <m/>
    <m/>
    <m/>
    <m/>
    <m/>
    <m/>
    <m/>
  </r>
  <r>
    <n v="1622"/>
    <s v="Thrive Townhomes"/>
    <m/>
    <s v="Arista Broomfield"/>
    <x v="4"/>
    <m/>
    <x v="0"/>
    <s v="Uptown Ave and Parkland St (NE)"/>
    <s v="Broomfield"/>
    <s v="CO"/>
    <n v="39.904276000000003"/>
    <n v="-105.090022"/>
    <x v="5"/>
    <x v="13"/>
    <n v="161"/>
    <n v="0.4"/>
    <s v="update"/>
    <s v="Not Included"/>
    <x v="0"/>
    <s v="Market Rate"/>
    <s v="Owner"/>
    <s v="Townhomes"/>
    <m/>
    <m/>
    <m/>
    <n v="34"/>
    <m/>
    <m/>
    <n v="34"/>
    <m/>
    <m/>
    <m/>
    <m/>
    <m/>
    <m/>
    <m/>
    <n v="0"/>
    <m/>
    <n v="91"/>
    <m/>
    <m/>
    <m/>
    <m/>
    <m/>
    <m/>
    <m/>
    <m/>
    <m/>
    <m/>
    <m/>
    <m/>
  </r>
  <r>
    <n v="1623"/>
    <s v="Polaris"/>
    <s v="Wadsworth Station Apartments - Phase I"/>
    <m/>
    <x v="26"/>
    <m/>
    <x v="0"/>
    <s v="11516 Wadsworth Blvd"/>
    <s v="Broomfield"/>
    <s v="CO"/>
    <n v="39.904995941929897"/>
    <n v="-105.07975300509899"/>
    <x v="5"/>
    <x v="13"/>
    <n v="161"/>
    <n v="0.5"/>
    <s v="x"/>
    <s v="Not Included"/>
    <x v="0"/>
    <s v="Market Rate"/>
    <s v="Rental"/>
    <m/>
    <m/>
    <m/>
    <n v="276"/>
    <m/>
    <m/>
    <m/>
    <n v="276"/>
    <m/>
    <m/>
    <e v="#REF!"/>
    <m/>
    <m/>
    <m/>
    <m/>
    <n v="0"/>
    <m/>
    <n v="497"/>
    <m/>
    <m/>
    <m/>
    <m/>
    <m/>
    <m/>
    <m/>
    <m/>
    <m/>
    <m/>
    <m/>
    <m/>
  </r>
  <r>
    <n v="1624"/>
    <s v="Polaris Income Aligned"/>
    <s v="Wadsworth Station Lot 1"/>
    <m/>
    <x v="26"/>
    <m/>
    <x v="0"/>
    <s v="Wadsworth Blvd and W 116th Ave"/>
    <s v="Broomfield"/>
    <s v="CO"/>
    <n v="39.906636136804003"/>
    <n v="-105.08011838957501"/>
    <x v="5"/>
    <x v="13"/>
    <n v="161"/>
    <n v="0.5"/>
    <s v="x"/>
    <s v="Not Included"/>
    <x v="0"/>
    <s v="Market Rate"/>
    <s v="Rental"/>
    <m/>
    <m/>
    <m/>
    <n v="76"/>
    <m/>
    <m/>
    <m/>
    <n v="76"/>
    <m/>
    <m/>
    <m/>
    <m/>
    <m/>
    <m/>
    <m/>
    <n v="0"/>
    <m/>
    <n v="105"/>
    <m/>
    <m/>
    <m/>
    <m/>
    <m/>
    <m/>
    <m/>
    <m/>
    <m/>
    <m/>
    <m/>
    <m/>
  </r>
  <r>
    <n v="1626"/>
    <s v="Atlantis Apartments - Phase II"/>
    <m/>
    <m/>
    <x v="17"/>
    <m/>
    <x v="0"/>
    <s v="420 W Cedar Ave"/>
    <s v="Denver"/>
    <s v="CO"/>
    <n v="39.712651000000001"/>
    <n v="-104.993442"/>
    <x v="0"/>
    <x v="1"/>
    <n v="1"/>
    <n v="0.3"/>
    <s v="x"/>
    <s v="Not Included"/>
    <x v="0"/>
    <s v="Affordable"/>
    <s v="Rental"/>
    <m/>
    <n v="84"/>
    <m/>
    <m/>
    <m/>
    <m/>
    <m/>
    <n v="84"/>
    <m/>
    <m/>
    <m/>
    <m/>
    <m/>
    <m/>
    <m/>
    <n v="0"/>
    <m/>
    <m/>
    <m/>
    <m/>
    <m/>
    <m/>
    <m/>
    <m/>
    <m/>
    <m/>
    <m/>
    <m/>
    <m/>
    <m/>
  </r>
  <r>
    <n v="1627"/>
    <s v="Eastlake Station South - Phase I"/>
    <s v="Huffy Business Park L2"/>
    <m/>
    <x v="8"/>
    <m/>
    <x v="1"/>
    <s v="Eastlake Ave and Claude Ct"/>
    <s v="Thornton"/>
    <s v="CO"/>
    <n v="39.923865999999997"/>
    <n v="-104.965754"/>
    <x v="12"/>
    <x v="64"/>
    <n v="256"/>
    <n v="0.2"/>
    <s v="x"/>
    <s v="Not Included"/>
    <x v="0"/>
    <s v="Market Rate"/>
    <s v="Rental"/>
    <s v="Townhomes"/>
    <m/>
    <m/>
    <n v="364"/>
    <m/>
    <m/>
    <m/>
    <n v="364"/>
    <m/>
    <n v="10"/>
    <m/>
    <s v="N/A"/>
    <m/>
    <m/>
    <m/>
    <n v="0"/>
    <m/>
    <m/>
    <m/>
    <m/>
    <m/>
    <m/>
    <m/>
    <m/>
    <m/>
    <m/>
    <m/>
    <m/>
    <m/>
    <m/>
  </r>
  <r>
    <n v="1628"/>
    <s v="TBD - Wadsworth/13th Ave Apartments"/>
    <s v="1288 Wadsworth"/>
    <m/>
    <x v="8"/>
    <m/>
    <x v="1"/>
    <s v="1288 Wadsworth"/>
    <s v="Lakewood"/>
    <s v="CO"/>
    <n v="39.736303999999997"/>
    <n v="-105.08066700000001"/>
    <x v="11"/>
    <x v="53"/>
    <n v="179"/>
    <n v="0.1"/>
    <s v="x"/>
    <s v="Not Included"/>
    <x v="2"/>
    <s v="Market Rate"/>
    <s v="Rental"/>
    <m/>
    <m/>
    <m/>
    <n v="151"/>
    <m/>
    <m/>
    <m/>
    <n v="151"/>
    <m/>
    <m/>
    <m/>
    <s v="Retail"/>
    <m/>
    <n v="1500"/>
    <m/>
    <n v="1500"/>
    <m/>
    <m/>
    <s v="https://milehighcre.com/ryan-companies-starts-construction-on-apartment-building-in-lakewood-opportunity-zone/"/>
    <m/>
    <m/>
    <m/>
    <m/>
    <m/>
    <m/>
    <m/>
    <m/>
    <m/>
    <m/>
    <m/>
  </r>
  <r>
    <n v="1629"/>
    <s v="Kalaco Apartments"/>
    <m/>
    <m/>
    <x v="19"/>
    <m/>
    <x v="1"/>
    <s v="1010 W Colfax Ave"/>
    <s v="Denver"/>
    <s v="CO"/>
    <n v="39.739697"/>
    <n v="-105.000771"/>
    <x v="0"/>
    <x v="2"/>
    <n v="58"/>
    <n v="0.1"/>
    <s v="update"/>
    <s v="Not Included"/>
    <x v="2"/>
    <s v="Mixed Income"/>
    <s v="Rental"/>
    <m/>
    <n v="28"/>
    <m/>
    <n v="252"/>
    <m/>
    <m/>
    <m/>
    <n v="280"/>
    <m/>
    <m/>
    <m/>
    <s v="Retail"/>
    <m/>
    <n v="9800"/>
    <m/>
    <n v="9800"/>
    <m/>
    <m/>
    <s v="Article + referral"/>
    <m/>
    <m/>
    <m/>
    <m/>
    <m/>
    <m/>
    <m/>
    <m/>
    <m/>
    <m/>
    <m/>
  </r>
  <r>
    <n v="1630"/>
    <s v="37th/Downing Apartments"/>
    <m/>
    <m/>
    <x v="19"/>
    <m/>
    <x v="1"/>
    <s v="3700 Downing St"/>
    <s v="Denver"/>
    <s v="CO"/>
    <n v="39.768585999999999"/>
    <n v="-104.973001"/>
    <x v="3"/>
    <x v="7"/>
    <n v="236"/>
    <n v="0.2"/>
    <s v="x"/>
    <s v="Not Included"/>
    <x v="2"/>
    <s v="Market Rate"/>
    <s v="Rental"/>
    <m/>
    <m/>
    <m/>
    <n v="196"/>
    <m/>
    <m/>
    <m/>
    <n v="196"/>
    <m/>
    <m/>
    <m/>
    <s v="Retail"/>
    <m/>
    <n v="6000"/>
    <m/>
    <n v="6000"/>
    <m/>
    <n v="152"/>
    <m/>
    <m/>
    <m/>
    <m/>
    <m/>
    <m/>
    <m/>
    <m/>
    <m/>
    <m/>
    <m/>
    <m/>
  </r>
  <r>
    <n v="1631"/>
    <s v="S'park West"/>
    <m/>
    <s v="S'park"/>
    <x v="12"/>
    <m/>
    <x v="0"/>
    <s v="Bluff St and 33rd St"/>
    <s v="Boulder"/>
    <s v="CO"/>
    <n v="40.027850999999998"/>
    <n v="-105.251424"/>
    <x v="5"/>
    <x v="12"/>
    <n v="213"/>
    <n v="0.3"/>
    <s v="x"/>
    <s v="Not Included"/>
    <x v="0"/>
    <s v="Affordable"/>
    <s v="Rental"/>
    <s v="Townhomes"/>
    <n v="45"/>
    <m/>
    <m/>
    <m/>
    <m/>
    <m/>
    <n v="45"/>
    <m/>
    <m/>
    <m/>
    <m/>
    <m/>
    <m/>
    <m/>
    <n v="0"/>
    <m/>
    <m/>
    <m/>
    <m/>
    <m/>
    <m/>
    <m/>
    <m/>
    <m/>
    <m/>
    <m/>
    <m/>
    <m/>
    <m/>
  </r>
  <r>
    <n v="1632"/>
    <s v="S'park 24"/>
    <m/>
    <s v="S'park"/>
    <x v="13"/>
    <m/>
    <x v="0"/>
    <s v="Bluff St and 32nd St"/>
    <s v="Boulder"/>
    <s v="CO"/>
    <n v="40.027909000000001"/>
    <n v="-105.252143"/>
    <x v="5"/>
    <x v="12"/>
    <n v="213"/>
    <n v="0.3"/>
    <s v="x"/>
    <s v="Not Included"/>
    <x v="0"/>
    <s v="Market Rate"/>
    <s v="Owner"/>
    <s v="Townhomes"/>
    <m/>
    <m/>
    <m/>
    <n v="24"/>
    <m/>
    <m/>
    <n v="24"/>
    <m/>
    <m/>
    <m/>
    <m/>
    <m/>
    <m/>
    <m/>
    <n v="0"/>
    <m/>
    <m/>
    <m/>
    <m/>
    <m/>
    <m/>
    <m/>
    <m/>
    <m/>
    <m/>
    <m/>
    <m/>
    <m/>
    <m/>
  </r>
  <r>
    <n v="1633"/>
    <s v="S'park Ciclo"/>
    <m/>
    <s v="S'park"/>
    <x v="13"/>
    <m/>
    <x v="0"/>
    <s v="3390 Valmont Rd"/>
    <s v="Boulder"/>
    <s v="CO"/>
    <n v="40.028503000000001"/>
    <n v="-105.25005400000001"/>
    <x v="5"/>
    <x v="12"/>
    <n v="213"/>
    <n v="0.4"/>
    <s v="x"/>
    <s v="Not Included"/>
    <x v="2"/>
    <s v="Affordable"/>
    <s v="Rental"/>
    <m/>
    <n v="38"/>
    <m/>
    <m/>
    <m/>
    <m/>
    <m/>
    <n v="38"/>
    <m/>
    <m/>
    <m/>
    <s v="Retail"/>
    <m/>
    <n v="11500"/>
    <m/>
    <n v="11500"/>
    <m/>
    <m/>
    <m/>
    <m/>
    <m/>
    <m/>
    <m/>
    <m/>
    <m/>
    <m/>
    <m/>
    <m/>
    <m/>
    <m/>
  </r>
  <r>
    <n v="1634"/>
    <s v="S'park Timber"/>
    <m/>
    <s v="S'park"/>
    <x v="13"/>
    <m/>
    <x v="0"/>
    <s v="3303 Bluff St"/>
    <s v="Boulder"/>
    <s v="CO"/>
    <n v="40.027991"/>
    <n v="-105.25044"/>
    <x v="5"/>
    <x v="12"/>
    <n v="213"/>
    <n v="0.3"/>
    <s v="x"/>
    <s v="Not Included"/>
    <x v="2"/>
    <s v="Market Rate"/>
    <s v="Rental"/>
    <m/>
    <m/>
    <m/>
    <n v="129"/>
    <m/>
    <m/>
    <m/>
    <n v="129"/>
    <m/>
    <m/>
    <m/>
    <s v="Retail"/>
    <m/>
    <n v="3000"/>
    <m/>
    <n v="3000"/>
    <m/>
    <m/>
    <m/>
    <m/>
    <m/>
    <m/>
    <m/>
    <m/>
    <m/>
    <m/>
    <m/>
    <m/>
    <m/>
    <m/>
  </r>
  <r>
    <n v="1635"/>
    <s v="S'park Market"/>
    <m/>
    <s v="S'park"/>
    <x v="2"/>
    <m/>
    <x v="0"/>
    <s v="3400 Valmont Rd"/>
    <s v="Boulder"/>
    <s v="CO"/>
    <n v="40.028745000000001"/>
    <n v="-105.24909599999999"/>
    <x v="5"/>
    <x v="12"/>
    <n v="213"/>
    <n v="0.4"/>
    <s v="x"/>
    <s v="Not Included"/>
    <x v="1"/>
    <s v="N/A"/>
    <m/>
    <m/>
    <m/>
    <m/>
    <m/>
    <m/>
    <m/>
    <m/>
    <n v="0"/>
    <m/>
    <m/>
    <m/>
    <s v="Mixed: Office, Retail"/>
    <n v="30000"/>
    <n v="4000"/>
    <m/>
    <n v="34000"/>
    <m/>
    <m/>
    <m/>
    <m/>
    <m/>
    <m/>
    <m/>
    <m/>
    <m/>
    <m/>
    <m/>
    <m/>
    <m/>
    <m/>
  </r>
  <r>
    <n v="1636"/>
    <s v="S'park Railyards"/>
    <m/>
    <s v="S'park"/>
    <x v="4"/>
    <m/>
    <x v="0"/>
    <s v="Bluff St and 33rd St"/>
    <s v="Boulder"/>
    <s v="CO"/>
    <n v="40.028033000000001"/>
    <n v="-105.249326"/>
    <x v="5"/>
    <x v="12"/>
    <n v="213"/>
    <n v="0.2"/>
    <s v="update"/>
    <s v="Not Included"/>
    <x v="1"/>
    <s v="N/A"/>
    <m/>
    <m/>
    <m/>
    <m/>
    <m/>
    <m/>
    <m/>
    <m/>
    <n v="0"/>
    <m/>
    <m/>
    <m/>
    <s v="Mixed: Office, Retail"/>
    <n v="50000"/>
    <n v="13000"/>
    <m/>
    <n v="63000"/>
    <m/>
    <m/>
    <m/>
    <m/>
    <m/>
    <m/>
    <m/>
    <m/>
    <m/>
    <m/>
    <m/>
    <m/>
    <m/>
    <m/>
  </r>
  <r>
    <n v="1637"/>
    <s v="Platform at S'park "/>
    <m/>
    <s v="S'park"/>
    <x v="29"/>
    <m/>
    <x v="0"/>
    <s v=" 3350 Bluff Street"/>
    <s v="Boulder"/>
    <s v="CO"/>
    <n v="40.027133999999997"/>
    <n v="-105.25048099999999"/>
    <x v="5"/>
    <x v="12"/>
    <n v="213"/>
    <n v="0.2"/>
    <s v="update"/>
    <s v="Not Included"/>
    <x v="2"/>
    <s v="Market Rate"/>
    <s v="Rental"/>
    <m/>
    <m/>
    <m/>
    <n v="86"/>
    <m/>
    <m/>
    <m/>
    <n v="86"/>
    <m/>
    <m/>
    <m/>
    <s v="Retail"/>
    <m/>
    <m/>
    <m/>
    <n v="0"/>
    <m/>
    <m/>
    <m/>
    <m/>
    <m/>
    <m/>
    <m/>
    <m/>
    <m/>
    <m/>
    <m/>
    <m/>
    <m/>
    <m/>
  </r>
  <r>
    <n v="1638"/>
    <s v="S'park Meredith House"/>
    <m/>
    <s v="S'park"/>
    <x v="26"/>
    <m/>
    <x v="0"/>
    <s v="3304 Meredith St"/>
    <s v="Boulder"/>
    <s v="CO"/>
    <n v="40.028583510775498"/>
    <n v="-105.250781291145"/>
    <x v="5"/>
    <x v="12"/>
    <n v="213"/>
    <n v="0.2"/>
    <s v="update"/>
    <s v="Not Included"/>
    <x v="4"/>
    <s v="TBD"/>
    <m/>
    <m/>
    <m/>
    <m/>
    <m/>
    <m/>
    <m/>
    <m/>
    <n v="0"/>
    <m/>
    <m/>
    <m/>
    <s v="TBD"/>
    <m/>
    <m/>
    <m/>
    <n v="0"/>
    <m/>
    <m/>
    <m/>
    <m/>
    <m/>
    <m/>
    <m/>
    <m/>
    <m/>
    <m/>
    <m/>
    <m/>
    <m/>
    <m/>
  </r>
  <r>
    <n v="1639"/>
    <s v="Vectra Bank HQ"/>
    <m/>
    <s v="Belleview Station TOD Master Plan"/>
    <x v="17"/>
    <m/>
    <x v="0"/>
    <s v="7222 E Layton Ave"/>
    <s v="Denver"/>
    <s v="CO"/>
    <n v="39.627423511738201"/>
    <n v="-104.90505660167899"/>
    <x v="8"/>
    <x v="27"/>
    <n v="125"/>
    <n v="0.1"/>
    <s v="x"/>
    <s v="Not Included"/>
    <x v="1"/>
    <s v="N/A"/>
    <m/>
    <m/>
    <m/>
    <m/>
    <m/>
    <m/>
    <m/>
    <m/>
    <n v="0"/>
    <m/>
    <m/>
    <m/>
    <s v="Mixed: Office, Retail"/>
    <n v="127000"/>
    <n v="8880"/>
    <m/>
    <n v="135880"/>
    <m/>
    <m/>
    <m/>
    <m/>
    <m/>
    <m/>
    <m/>
    <m/>
    <m/>
    <m/>
    <m/>
    <m/>
    <m/>
    <m/>
  </r>
  <r>
    <n v="1640"/>
    <s v="Clear Creek Transit Village"/>
    <m/>
    <m/>
    <x v="8"/>
    <m/>
    <x v="1"/>
    <s v="5901 Federal Blvd"/>
    <s v="Adams County"/>
    <s v="CO"/>
    <n v="39.806260999999999"/>
    <n v="-105.027432"/>
    <x v="6"/>
    <x v="66"/>
    <n v="225"/>
    <n v="0.3"/>
    <s v="x"/>
    <s v="Not Included"/>
    <x v="2"/>
    <s v="Market Rate"/>
    <s v="Rental"/>
    <s v="Townhomes"/>
    <m/>
    <m/>
    <m/>
    <m/>
    <m/>
    <m/>
    <n v="0"/>
    <m/>
    <m/>
    <m/>
    <m/>
    <m/>
    <m/>
    <m/>
    <n v="0"/>
    <m/>
    <m/>
    <m/>
    <m/>
    <m/>
    <m/>
    <m/>
    <m/>
    <m/>
    <m/>
    <m/>
    <m/>
    <m/>
    <m/>
  </r>
  <r>
    <n v="1641"/>
    <s v="Charles Schwab Phase II"/>
    <m/>
    <m/>
    <x v="2"/>
    <m/>
    <x v="0"/>
    <s v="9899 Schwab Way"/>
    <s v="Lone Tree"/>
    <s v="CO"/>
    <n v="39.532474000000001"/>
    <n v="-104.873182"/>
    <x v="8"/>
    <x v="35"/>
    <n v="248"/>
    <n v="0.3"/>
    <s v="x"/>
    <s v="Not Included"/>
    <x v="1"/>
    <s v="N/A"/>
    <s v=""/>
    <m/>
    <m/>
    <m/>
    <m/>
    <m/>
    <m/>
    <m/>
    <n v="0"/>
    <m/>
    <m/>
    <m/>
    <s v="Retail"/>
    <m/>
    <n v="45000"/>
    <s v=""/>
    <n v="45000"/>
    <s v=""/>
    <m/>
    <m/>
    <m/>
    <m/>
    <m/>
    <m/>
    <m/>
    <m/>
    <m/>
    <m/>
    <m/>
    <m/>
    <m/>
  </r>
  <r>
    <n v="1642"/>
    <s v="Fitzsimons Village"/>
    <m/>
    <m/>
    <x v="8"/>
    <m/>
    <x v="1"/>
    <s v="14th Pl and Uvalda St"/>
    <s v="Aurora"/>
    <s v="CO"/>
    <n v="39.738582999999998"/>
    <n v="-104.835768"/>
    <x v="7"/>
    <x v="21"/>
    <n v="232"/>
    <n v="0.5"/>
    <m/>
    <s v="Not Included"/>
    <x v="2"/>
    <s v="Market Rate"/>
    <s v="Rental"/>
    <m/>
    <m/>
    <m/>
    <n v="370"/>
    <m/>
    <m/>
    <m/>
    <n v="370"/>
    <m/>
    <m/>
    <m/>
    <s v="Retail"/>
    <m/>
    <n v="9000"/>
    <m/>
    <n v="9000"/>
    <m/>
    <m/>
    <s v="Referral"/>
    <m/>
    <m/>
    <m/>
    <m/>
    <m/>
    <m/>
    <m/>
    <m/>
    <m/>
    <m/>
    <m/>
  </r>
  <r>
    <n v="1643"/>
    <s v="Renaissance Legacy Lofts"/>
    <m/>
    <m/>
    <x v="17"/>
    <m/>
    <x v="0"/>
    <s v="2175 California St"/>
    <s v="Denver"/>
    <s v="CO"/>
    <n v="39.750579999999999"/>
    <n v="-104.985731"/>
    <x v="10"/>
    <x v="44"/>
    <n v="73"/>
    <n v="0.2"/>
    <m/>
    <s v="Not Included"/>
    <x v="0"/>
    <s v="Affordable"/>
    <s v="Rental"/>
    <m/>
    <n v="98"/>
    <m/>
    <m/>
    <m/>
    <m/>
    <m/>
    <n v="98"/>
    <m/>
    <m/>
    <m/>
    <m/>
    <m/>
    <m/>
    <m/>
    <n v="0"/>
    <m/>
    <m/>
    <s v="https://www.coloradocoalition.org/finance-completed-and-will-begin-construction-innovative-first-its-kind-stout-street-recuperative"/>
    <m/>
    <m/>
    <m/>
    <m/>
    <m/>
    <m/>
    <m/>
    <m/>
    <m/>
    <m/>
    <m/>
  </r>
  <r>
    <n v="1645"/>
    <s v="AMLI Broadway Park"/>
    <m/>
    <m/>
    <x v="26"/>
    <m/>
    <x v="0"/>
    <s v="357 S. Bannock Street"/>
    <s v="Denver"/>
    <s v="CO"/>
    <n v="39.710712999999998"/>
    <n v="-104.990579"/>
    <x v="0"/>
    <x v="1"/>
    <n v="1"/>
    <n v="0.3"/>
    <m/>
    <s v="Not Included"/>
    <x v="0"/>
    <s v="Market Rate"/>
    <s v="Rental"/>
    <m/>
    <m/>
    <m/>
    <n v="373"/>
    <m/>
    <m/>
    <m/>
    <n v="373"/>
    <m/>
    <m/>
    <m/>
    <s v="Retail"/>
    <m/>
    <n v="20000"/>
    <m/>
    <n v="20000"/>
    <m/>
    <n v="520"/>
    <s v="../../Shared Documents/Property Data/RTD TOD Team Property Database.xlsx - Records!AL359"/>
    <m/>
    <m/>
    <m/>
    <m/>
    <m/>
    <m/>
    <m/>
    <m/>
    <m/>
    <m/>
    <m/>
  </r>
  <r>
    <n v="1646"/>
    <s v="Aston on Pearl"/>
    <s v="1230 S Pearl"/>
    <m/>
    <x v="26"/>
    <m/>
    <x v="0"/>
    <s v="1230 S Pearl St"/>
    <s v="Denver"/>
    <s v="CO"/>
    <n v="39.694166000000003"/>
    <n v="-104.980189"/>
    <x v="8"/>
    <x v="33"/>
    <n v="128"/>
    <n v="0.1"/>
    <m/>
    <s v="Not Included"/>
    <x v="0"/>
    <s v="Market Rate"/>
    <m/>
    <m/>
    <m/>
    <m/>
    <n v="73"/>
    <m/>
    <m/>
    <m/>
    <n v="73"/>
    <m/>
    <m/>
    <m/>
    <m/>
    <m/>
    <m/>
    <m/>
    <n v="0"/>
    <m/>
    <m/>
    <m/>
    <m/>
    <m/>
    <m/>
    <m/>
    <m/>
    <m/>
    <m/>
    <m/>
    <m/>
    <m/>
    <m/>
  </r>
  <r>
    <n v="1647"/>
    <s v="Sol"/>
    <m/>
    <s v="DHA Sun Valley Redevelopment"/>
    <x v="28"/>
    <m/>
    <x v="1"/>
    <s v="1087 N Bryant St"/>
    <s v="Denver"/>
    <s v="CO"/>
    <n v="39.733426000000001"/>
    <n v="-105.020838"/>
    <x v="11"/>
    <x v="48"/>
    <n v="175"/>
    <n v="0.5"/>
    <m/>
    <s v="Not Included"/>
    <x v="0"/>
    <s v="Mixed Income"/>
    <s v="Rental"/>
    <m/>
    <n v="132"/>
    <m/>
    <n v="37"/>
    <m/>
    <m/>
    <m/>
    <n v="169"/>
    <m/>
    <m/>
    <m/>
    <m/>
    <m/>
    <m/>
    <m/>
    <n v="0"/>
    <m/>
    <m/>
    <s v="https://businessden.com/2021/05/13/13-housing-projects-in-colorado-awarded-federal-9-percent-tax-credits/"/>
    <m/>
    <m/>
    <m/>
    <m/>
    <s v="DHA"/>
    <m/>
    <m/>
    <m/>
    <m/>
    <m/>
    <m/>
  </r>
  <r>
    <n v="1648"/>
    <s v="Solid Ground Apartments"/>
    <m/>
    <m/>
    <x v="19"/>
    <m/>
    <x v="1"/>
    <s v="7290 W 14th Ave"/>
    <s v="Lakewood"/>
    <s v="CO"/>
    <n v="39.738238000000003"/>
    <n v="-105.07758200000001"/>
    <x v="11"/>
    <x v="53"/>
    <n v="179"/>
    <n v="0.4"/>
    <m/>
    <s v="Not Included"/>
    <x v="0"/>
    <s v="Affordable"/>
    <s v="Rental"/>
    <m/>
    <n v="40"/>
    <m/>
    <m/>
    <m/>
    <m/>
    <m/>
    <n v="40"/>
    <m/>
    <m/>
    <m/>
    <m/>
    <m/>
    <m/>
    <m/>
    <n v="0"/>
    <m/>
    <m/>
    <s v="https://businessden.com/2021/05/13/13-housing-projects-in-colorado-awarded-federal-9-percent-tax-credits/ ; https://www.jcmh.org/solidground/"/>
    <m/>
    <m/>
    <m/>
    <m/>
    <m/>
    <m/>
    <m/>
    <m/>
    <m/>
    <m/>
    <m/>
  </r>
  <r>
    <n v="1649"/>
    <s v="Vance Street Flats"/>
    <m/>
    <m/>
    <x v="8"/>
    <m/>
    <x v="1"/>
    <s v="5854 Vance Street"/>
    <s v="Arvada"/>
    <s v="CO"/>
    <n v="39.802665375110202"/>
    <n v="-105.078778598196"/>
    <x v="6"/>
    <x v="17"/>
    <n v="34"/>
    <n v="0.3"/>
    <s v="update"/>
    <s v="Not Included"/>
    <x v="0"/>
    <s v="Affordable"/>
    <s v="Rental"/>
    <m/>
    <n v="50"/>
    <m/>
    <m/>
    <m/>
    <m/>
    <m/>
    <n v="50"/>
    <m/>
    <m/>
    <m/>
    <m/>
    <m/>
    <n v="1893"/>
    <m/>
    <n v="1893"/>
    <m/>
    <n v="54"/>
    <s v="https://businessden.com/2021/05/13/13-housing-projects-in-colorado-awarded-federal-9-percent-tax-credits/"/>
    <m/>
    <m/>
    <m/>
    <m/>
    <m/>
    <m/>
    <m/>
    <m/>
    <m/>
    <m/>
    <m/>
  </r>
  <r>
    <n v="1650"/>
    <s v="District 475"/>
    <m/>
    <m/>
    <x v="11"/>
    <m/>
    <x v="0"/>
    <s v="2071 S Galapago St"/>
    <s v="Denver"/>
    <s v="CO"/>
    <n v="39.678994000000003"/>
    <n v="-104.99632699999999"/>
    <x v="9"/>
    <x v="40"/>
    <n v="61"/>
    <n v="0.5"/>
    <m/>
    <s v="Not Included"/>
    <x v="0"/>
    <s v="Market Rate"/>
    <s v="Rental"/>
    <m/>
    <m/>
    <m/>
    <n v="28"/>
    <m/>
    <m/>
    <m/>
    <n v="28"/>
    <m/>
    <m/>
    <m/>
    <m/>
    <m/>
    <m/>
    <m/>
    <n v="0"/>
    <m/>
    <m/>
    <m/>
    <m/>
    <m/>
    <m/>
    <m/>
    <m/>
    <m/>
    <m/>
    <m/>
    <m/>
    <m/>
    <m/>
  </r>
  <r>
    <n v="1652"/>
    <s v="Shanahan Pedersen Apartments"/>
    <m/>
    <m/>
    <x v="8"/>
    <m/>
    <x v="1"/>
    <s v="1530 W 13th Ave"/>
    <s v="Denver"/>
    <s v="CO"/>
    <n v="39.736503999999996"/>
    <n v="-105.007456"/>
    <x v="0"/>
    <x v="0"/>
    <n v="66"/>
    <n v="0.4"/>
    <m/>
    <s v="Not Included"/>
    <x v="0"/>
    <s v="Market Rate"/>
    <s v="Rental"/>
    <m/>
    <m/>
    <m/>
    <n v="200"/>
    <m/>
    <m/>
    <m/>
    <n v="200"/>
    <m/>
    <m/>
    <m/>
    <m/>
    <m/>
    <m/>
    <m/>
    <n v="0"/>
    <m/>
    <m/>
    <s v="https://www.bizjournals.com/denver/news/2021/06/11/apartment-development-lincoln-park-savio-house.html"/>
    <m/>
    <m/>
    <m/>
    <m/>
    <m/>
    <m/>
    <m/>
    <m/>
    <m/>
    <m/>
    <m/>
  </r>
  <r>
    <n v="1653"/>
    <s v="Continental at 38th and Huron"/>
    <s v="38th/Huron"/>
    <m/>
    <x v="19"/>
    <m/>
    <x v="1"/>
    <s v="38th Ave and Huron St"/>
    <s v="Denver"/>
    <s v="CO"/>
    <n v="39.769759000000001"/>
    <n v="-104.996741"/>
    <x v="4"/>
    <x v="8"/>
    <n v="227"/>
    <n v="0.3"/>
    <m/>
    <s v="Not Included"/>
    <x v="2"/>
    <s v="Market Rate"/>
    <s v="Rental"/>
    <m/>
    <m/>
    <m/>
    <n v="425"/>
    <m/>
    <m/>
    <m/>
    <n v="425"/>
    <m/>
    <m/>
    <m/>
    <s v="Retail"/>
    <m/>
    <n v="5656"/>
    <m/>
    <n v="5656"/>
    <m/>
    <m/>
    <s v="Referral; https://38huron.continentalrealtygroup.com/slide/project-summary"/>
    <m/>
    <m/>
    <m/>
    <m/>
    <m/>
    <m/>
    <m/>
    <m/>
    <m/>
    <m/>
    <m/>
  </r>
  <r>
    <n v="1654"/>
    <s v="Fox Station"/>
    <s v="40th/Fox"/>
    <m/>
    <x v="19"/>
    <m/>
    <x v="1"/>
    <s v="725 W 39th Ave"/>
    <s v="Denver"/>
    <s v="CO"/>
    <n v="39.771920999999999"/>
    <n v="-104.996031"/>
    <x v="4"/>
    <x v="8"/>
    <n v="227"/>
    <n v="0.1"/>
    <m/>
    <s v="Not Included"/>
    <x v="0"/>
    <s v="Market Rate"/>
    <s v="Rental"/>
    <m/>
    <m/>
    <m/>
    <n v="298"/>
    <m/>
    <m/>
    <m/>
    <n v="298"/>
    <m/>
    <m/>
    <m/>
    <s v="N/A"/>
    <m/>
    <m/>
    <m/>
    <n v="0"/>
    <m/>
    <m/>
    <s v="K:\Development Reviews\Denver\40th &amp; Fox-Denver ; https://www.abacuscapitalgroup.com/property/fox-station/"/>
    <m/>
    <m/>
    <m/>
    <m/>
    <m/>
    <m/>
    <m/>
    <m/>
    <m/>
    <m/>
    <m/>
  </r>
  <r>
    <n v="1655"/>
    <s v="One River North"/>
    <m/>
    <m/>
    <x v="19"/>
    <m/>
    <x v="1"/>
    <s v="40th St and Blake St"/>
    <s v="Denver"/>
    <s v="CO"/>
    <n v="39.772235000000002"/>
    <n v="-104.970658"/>
    <x v="3"/>
    <x v="7"/>
    <n v="236"/>
    <n v="0.2"/>
    <m/>
    <s v="Not Included"/>
    <x v="0"/>
    <s v="Market Rate"/>
    <s v="Rental"/>
    <m/>
    <m/>
    <m/>
    <n v="193"/>
    <m/>
    <m/>
    <m/>
    <n v="193"/>
    <m/>
    <m/>
    <m/>
    <m/>
    <m/>
    <m/>
    <m/>
    <n v="0"/>
    <m/>
    <m/>
    <s v="https://denverinfill.com/2021/08/new-project-one-river-north.html"/>
    <m/>
    <m/>
    <m/>
    <m/>
    <m/>
    <m/>
    <m/>
    <m/>
    <m/>
    <m/>
    <m/>
  </r>
  <r>
    <n v="1656"/>
    <s v="Lone Tree Lincoln Apts"/>
    <m/>
    <m/>
    <x v="8"/>
    <m/>
    <x v="1"/>
    <s v="Park Meadows Dr and Station St"/>
    <s v="Lone Tree"/>
    <s v="CO"/>
    <n v="39.544072"/>
    <n v="-104.870682"/>
    <x v="8"/>
    <x v="31"/>
    <n v="121"/>
    <n v="0.2"/>
    <m/>
    <s v="Not Included"/>
    <x v="2"/>
    <s v="Market Rate"/>
    <s v="Rental"/>
    <m/>
    <m/>
    <m/>
    <n v="425"/>
    <m/>
    <m/>
    <m/>
    <n v="425"/>
    <m/>
    <m/>
    <m/>
    <s v="Retail"/>
    <m/>
    <n v="3000"/>
    <m/>
    <n v="3000"/>
    <m/>
    <m/>
    <s v="https://cityoflonetree.com/projects/lincoln-station-apartments/"/>
    <m/>
    <m/>
    <m/>
    <m/>
    <m/>
    <m/>
    <m/>
    <m/>
    <m/>
    <m/>
    <m/>
  </r>
  <r>
    <n v="1657"/>
    <s v="Aurora Town Center Hotel"/>
    <m/>
    <m/>
    <x v="8"/>
    <m/>
    <x v="1"/>
    <s v="Abeline St and Alameda Ave"/>
    <s v="Aurora"/>
    <s v="CO"/>
    <n v="39.710033000000003"/>
    <n v="-104.823228"/>
    <x v="7"/>
    <x v="20"/>
    <n v="234"/>
    <n v="0.4"/>
    <m/>
    <s v="Not Included"/>
    <x v="1"/>
    <s v="N/A"/>
    <m/>
    <m/>
    <m/>
    <m/>
    <m/>
    <m/>
    <m/>
    <m/>
    <n v="0"/>
    <m/>
    <m/>
    <m/>
    <s v="Hotel"/>
    <m/>
    <m/>
    <m/>
    <n v="0"/>
    <n v="119"/>
    <m/>
    <m/>
    <m/>
    <m/>
    <m/>
    <m/>
    <m/>
    <m/>
    <m/>
    <m/>
    <m/>
    <m/>
    <m/>
  </r>
  <r>
    <n v="1658"/>
    <s v="Crossing Pointe - Phase II"/>
    <m/>
    <m/>
    <x v="26"/>
    <m/>
    <x v="0"/>
    <s v="104th Ave and Colorado Blvd"/>
    <s v="Thornton"/>
    <s v="CO"/>
    <n v="39.883681000000003"/>
    <n v="-104.93829700000001"/>
    <x v="12"/>
    <x v="63"/>
    <n v="254"/>
    <n v="0.3"/>
    <m/>
    <s v="Not Included"/>
    <x v="0"/>
    <s v="Affordable"/>
    <s v="Rental"/>
    <m/>
    <n v="142"/>
    <m/>
    <m/>
    <m/>
    <m/>
    <m/>
    <n v="142"/>
    <m/>
    <m/>
    <m/>
    <m/>
    <m/>
    <m/>
    <m/>
    <n v="0"/>
    <m/>
    <n v="236"/>
    <s v="https://northglenn-thorntonsentinel.com/stories/new-phase-of-crossing-pointe-moving-forward,370644?"/>
    <m/>
    <m/>
    <m/>
    <m/>
    <m/>
    <m/>
    <m/>
    <m/>
    <m/>
    <m/>
    <m/>
  </r>
  <r>
    <n v="1659"/>
    <s v="Elevon"/>
    <s v="Central Park Station Residences - Phase I"/>
    <m/>
    <x v="19"/>
    <m/>
    <x v="1"/>
    <s v="3600 Uinta St "/>
    <s v="Denver"/>
    <s v="CO"/>
    <n v="39.767767999999997"/>
    <n v="-104.891552"/>
    <x v="3"/>
    <x v="11"/>
    <n v="219"/>
    <n v="0.2"/>
    <m/>
    <s v="Not Included"/>
    <x v="0"/>
    <s v="Market Rate"/>
    <s v="Rental"/>
    <m/>
    <m/>
    <m/>
    <n v="301"/>
    <m/>
    <m/>
    <m/>
    <n v="301"/>
    <m/>
    <m/>
    <m/>
    <m/>
    <m/>
    <m/>
    <m/>
    <n v="0"/>
    <m/>
    <n v="380"/>
    <m/>
    <m/>
    <m/>
    <m/>
    <m/>
    <m/>
    <m/>
    <m/>
    <m/>
    <m/>
    <m/>
    <m/>
  </r>
  <r>
    <n v="1660"/>
    <s v="Central Park Station Residences - Phase II"/>
    <m/>
    <m/>
    <x v="8"/>
    <m/>
    <x v="1"/>
    <s v="3700 Uinta ST"/>
    <s v="Denver"/>
    <s v="CO"/>
    <n v="39.768720000000002"/>
    <n v="-104.891402"/>
    <x v="3"/>
    <x v="11"/>
    <n v="219"/>
    <n v="0.1"/>
    <m/>
    <s v="Not Included"/>
    <x v="2"/>
    <s v="Market Rate"/>
    <s v="Rental"/>
    <m/>
    <m/>
    <m/>
    <n v="375"/>
    <m/>
    <m/>
    <m/>
    <n v="375"/>
    <m/>
    <m/>
    <m/>
    <s v="Retail"/>
    <m/>
    <n v="6000"/>
    <m/>
    <n v="6000"/>
    <m/>
    <n v="430"/>
    <s v="https://ktgy.com/central-park-station-301-unit-apartment-project-in-denvers-central-park-neighborhood-kicks-off-larger-development/"/>
    <m/>
    <m/>
    <m/>
    <m/>
    <m/>
    <m/>
    <m/>
    <m/>
    <m/>
    <m/>
    <m/>
  </r>
  <r>
    <n v="1661"/>
    <s v="Legacy at Aurora Metro Center"/>
    <s v="Legacy Partners Apartments"/>
    <m/>
    <x v="8"/>
    <m/>
    <x v="1"/>
    <s v="Opens in a new tab"/>
    <s v="Aurora"/>
    <s v="CO"/>
    <n v="39.706626"/>
    <n v="-104.81845300000001"/>
    <x v="7"/>
    <x v="20"/>
    <n v="234"/>
    <n v="0.1"/>
    <m/>
    <s v="Not Included"/>
    <x v="0"/>
    <s v="Market Rate"/>
    <s v="Rental"/>
    <m/>
    <m/>
    <m/>
    <n v="357"/>
    <m/>
    <m/>
    <m/>
    <n v="357"/>
    <m/>
    <m/>
    <m/>
    <m/>
    <m/>
    <m/>
    <m/>
    <n v="0"/>
    <m/>
    <m/>
    <s v="Email, Bill Parkhill"/>
    <m/>
    <m/>
    <m/>
    <m/>
    <m/>
    <m/>
    <m/>
    <m/>
    <m/>
    <m/>
    <m/>
  </r>
  <r>
    <n v="1662"/>
    <s v="Kairoi Development Apartments"/>
    <m/>
    <m/>
    <x v="8"/>
    <m/>
    <x v="1"/>
    <s v="Centerpoint Dr and Center Ave "/>
    <s v="Aurora"/>
    <s v="CO"/>
    <n v="39.706391000000004"/>
    <n v="-104.81619499999999"/>
    <x v="7"/>
    <x v="20"/>
    <n v="234"/>
    <n v="0.3"/>
    <m/>
    <s v="Not Included"/>
    <x v="0"/>
    <s v="Market Rate"/>
    <s v="Rental"/>
    <m/>
    <m/>
    <m/>
    <n v="416"/>
    <m/>
    <m/>
    <m/>
    <n v="416"/>
    <m/>
    <m/>
    <m/>
    <m/>
    <m/>
    <m/>
    <m/>
    <n v="0"/>
    <m/>
    <m/>
    <s v="Email, Bill Parkhill"/>
    <m/>
    <m/>
    <m/>
    <m/>
    <m/>
    <m/>
    <m/>
    <m/>
    <m/>
    <m/>
    <m/>
  </r>
  <r>
    <n v="1663"/>
    <s v="Summit View Senior Apartments"/>
    <m/>
    <m/>
    <x v="8"/>
    <m/>
    <x v="1"/>
    <s v="Centerpoint Dr and Center Ave "/>
    <s v="Aurora"/>
    <s v="CO"/>
    <n v="39.706377000000003"/>
    <n v="-104.81355499999999"/>
    <x v="7"/>
    <x v="20"/>
    <n v="234"/>
    <n v="0.4"/>
    <s v="update"/>
    <s v="Not Included"/>
    <x v="0"/>
    <s v="Affordable, Senior"/>
    <s v="Rental"/>
    <m/>
    <m/>
    <m/>
    <m/>
    <m/>
    <n v="222"/>
    <m/>
    <n v="222"/>
    <m/>
    <m/>
    <m/>
    <m/>
    <m/>
    <m/>
    <m/>
    <n v="0"/>
    <m/>
    <m/>
    <s v="Email, Bill Parkhill"/>
    <m/>
    <m/>
    <m/>
    <m/>
    <m/>
    <m/>
    <m/>
    <m/>
    <m/>
    <m/>
    <m/>
  </r>
  <r>
    <n v="1664"/>
    <s v="Forge"/>
    <m/>
    <m/>
    <x v="26"/>
    <m/>
    <x v="0"/>
    <s v="3901 Brighton Blvd"/>
    <s v="Denver"/>
    <s v="CO"/>
    <n v="39.773854999999998"/>
    <n v="-104.97340199999999"/>
    <x v="3"/>
    <x v="7"/>
    <n v="236"/>
    <n v="0.3"/>
    <m/>
    <s v="Not Included"/>
    <x v="2"/>
    <s v="Market Rate"/>
    <s v="Rental"/>
    <m/>
    <m/>
    <m/>
    <n v="408"/>
    <m/>
    <m/>
    <m/>
    <n v="408"/>
    <m/>
    <m/>
    <m/>
    <s v="Retail"/>
    <m/>
    <n v="13000"/>
    <m/>
    <n v="13000"/>
    <m/>
    <n v="422"/>
    <s v="https://denverinfill.com/2021/11/excavation-begins-at-3901-wynkoop.html"/>
    <m/>
    <m/>
    <m/>
    <m/>
    <m/>
    <m/>
    <m/>
    <m/>
    <m/>
    <m/>
    <m/>
  </r>
  <r>
    <n v="1665"/>
    <s v="Springs at Pena Station"/>
    <m/>
    <m/>
    <x v="19"/>
    <m/>
    <x v="1"/>
    <s v="17770 E. 64th Ave"/>
    <s v="Denver"/>
    <s v="CO"/>
    <n v="39.809753000000001"/>
    <n v="-104.78251"/>
    <x v="3"/>
    <x v="10"/>
    <n v="237"/>
    <n v="0.3"/>
    <m/>
    <s v="Not Included"/>
    <x v="0"/>
    <s v="Market Rate"/>
    <s v="Rental"/>
    <m/>
    <m/>
    <m/>
    <n v="272"/>
    <m/>
    <m/>
    <m/>
    <n v="272"/>
    <m/>
    <m/>
    <m/>
    <m/>
    <m/>
    <m/>
    <m/>
    <n v="0"/>
    <m/>
    <m/>
    <s v="https://brinkmanconstruction.com/continental-properties-expands-into-the-denver-market/"/>
    <m/>
    <m/>
    <m/>
    <m/>
    <m/>
    <m/>
    <m/>
    <m/>
    <m/>
    <m/>
    <m/>
  </r>
  <r>
    <n v="1666"/>
    <s v="Central Park Urban Living Condos"/>
    <m/>
    <m/>
    <x v="4"/>
    <m/>
    <x v="0"/>
    <s v="8475 E 36th Ave"/>
    <s v="Denver"/>
    <s v="CO"/>
    <n v="39.767710000000001"/>
    <n v="-104.88961500000001"/>
    <x v="3"/>
    <x v="11"/>
    <n v="219"/>
    <n v="0.3"/>
    <m/>
    <s v="Not Included"/>
    <x v="0"/>
    <s v="Affordable"/>
    <s v="Condo"/>
    <m/>
    <m/>
    <n v="132"/>
    <m/>
    <m/>
    <m/>
    <m/>
    <n v="132"/>
    <m/>
    <m/>
    <m/>
    <m/>
    <m/>
    <m/>
    <m/>
    <m/>
    <m/>
    <m/>
    <s v="https://denverite.com/2021/07/14/denver-affordable-housing-central-park/"/>
    <m/>
    <m/>
    <m/>
    <m/>
    <m/>
    <m/>
    <m/>
    <m/>
    <m/>
    <m/>
    <m/>
  </r>
  <r>
    <n v="1667"/>
    <s v="Central Park III"/>
    <s v="Village at CP Phase II"/>
    <m/>
    <x v="26"/>
    <m/>
    <x v="0"/>
    <s v="8305 E 35th Ave"/>
    <s v="Denver"/>
    <s v="CO"/>
    <n v="39.766925000000001"/>
    <n v="-104.89195599999999"/>
    <x v="3"/>
    <x v="11"/>
    <n v="219"/>
    <n v="0.2"/>
    <m/>
    <s v="Not Included"/>
    <x v="0"/>
    <s v="Affordable"/>
    <s v="Rental"/>
    <m/>
    <n v="127"/>
    <m/>
    <m/>
    <m/>
    <m/>
    <m/>
    <n v="127"/>
    <m/>
    <m/>
    <m/>
    <m/>
    <m/>
    <m/>
    <m/>
    <n v="0"/>
    <m/>
    <m/>
    <m/>
    <m/>
    <m/>
    <m/>
    <m/>
    <m/>
    <m/>
    <m/>
    <m/>
    <m/>
    <m/>
    <m/>
  </r>
  <r>
    <n v="1668"/>
    <s v="Boulder Commons - Pearl"/>
    <s v="30 + Pearl - Quadrant 1A"/>
    <s v="30Pearl"/>
    <x v="26"/>
    <m/>
    <x v="0"/>
    <s v="2255 31ST ST"/>
    <s v="Boulder"/>
    <s v="CO"/>
    <n v="40.024039000000002"/>
    <n v="-105.25323899999999"/>
    <x v="5"/>
    <x v="12"/>
    <n v="213"/>
    <n v="0.2"/>
    <m/>
    <s v="Not Included"/>
    <x v="2"/>
    <s v="Market Rate"/>
    <m/>
    <m/>
    <m/>
    <m/>
    <n v="20"/>
    <m/>
    <m/>
    <m/>
    <n v="20"/>
    <m/>
    <m/>
    <m/>
    <s v="Office"/>
    <n v="8242"/>
    <m/>
    <m/>
    <n v="8242"/>
    <m/>
    <m/>
    <s v="https://maps.bouldercolorado.gov/websites/docs/pds/LUR2019-00028/Final%20Approved%20Plans.pdf"/>
    <m/>
    <m/>
    <m/>
    <m/>
    <m/>
    <m/>
    <m/>
    <m/>
    <m/>
    <m/>
    <m/>
  </r>
  <r>
    <n v="1669"/>
    <s v="Magnolia Apartments"/>
    <s v="30 + Pearl - Quadrant 2, Building 2A"/>
    <s v="30Pearl"/>
    <x v="4"/>
    <m/>
    <x v="0"/>
    <s v="3001 Spruce St"/>
    <s v="Boulder"/>
    <s v="CO"/>
    <n v="40.024980999999997"/>
    <n v="-105.25325599999999"/>
    <x v="5"/>
    <x v="12"/>
    <n v="213"/>
    <n v="0.2"/>
    <m/>
    <s v="Not Included"/>
    <x v="0"/>
    <s v="Affordable"/>
    <s v="Rental"/>
    <m/>
    <n v="47"/>
    <m/>
    <m/>
    <m/>
    <m/>
    <m/>
    <n v="47"/>
    <m/>
    <m/>
    <m/>
    <m/>
    <m/>
    <m/>
    <m/>
    <n v="0"/>
    <m/>
    <m/>
    <s v="https://maps.bouldercolorado.gov/websites/docs/pds/LUR2018-00064/Final%20Approved%20Plans.pdf"/>
    <m/>
    <m/>
    <m/>
    <m/>
    <s v="Boulder Housing Partners"/>
    <m/>
    <m/>
    <m/>
    <m/>
    <m/>
    <m/>
  </r>
  <r>
    <n v="1670"/>
    <s v="30 + Pearl - Quadrant 3A"/>
    <m/>
    <s v="30Pearl"/>
    <x v="19"/>
    <m/>
    <x v="1"/>
    <s v="Spruce St and Junction Pl"/>
    <s v="Boulder"/>
    <s v="CO"/>
    <n v="40.024939000000003"/>
    <n v="-105.25242900000001"/>
    <x v="5"/>
    <x v="12"/>
    <n v="213"/>
    <n v="0.2"/>
    <m/>
    <s v="Not Included"/>
    <x v="0"/>
    <s v="Market Rate"/>
    <s v="Rental"/>
    <m/>
    <m/>
    <m/>
    <n v="32"/>
    <m/>
    <m/>
    <m/>
    <n v="32"/>
    <m/>
    <m/>
    <m/>
    <m/>
    <m/>
    <m/>
    <m/>
    <n v="0"/>
    <m/>
    <m/>
    <s v="https://maps.bouldercolorado.gov/websites/docs/pds/LUR2020-00051/Final%20Approved%20Plans.pdf"/>
    <m/>
    <m/>
    <m/>
    <m/>
    <m/>
    <m/>
    <m/>
    <m/>
    <m/>
    <m/>
    <m/>
  </r>
  <r>
    <n v="1671"/>
    <s v="30 + Pearl - Quadrant 4N"/>
    <m/>
    <s v="30Pearl"/>
    <x v="19"/>
    <m/>
    <x v="1"/>
    <s v="2281 JUNCTION PL"/>
    <s v="Boulder"/>
    <s v="CO"/>
    <n v="40.024369999999998"/>
    <n v="-105.252467"/>
    <x v="5"/>
    <x v="12"/>
    <n v="213"/>
    <n v="0.2"/>
    <m/>
    <s v="Not Included"/>
    <x v="0"/>
    <s v="Market Rate"/>
    <s v="Rental"/>
    <m/>
    <m/>
    <m/>
    <n v="27"/>
    <m/>
    <m/>
    <m/>
    <n v="27"/>
    <m/>
    <m/>
    <m/>
    <m/>
    <m/>
    <m/>
    <m/>
    <n v="0"/>
    <m/>
    <m/>
    <s v="https://bouldercolorado.gov/projects/30pearl"/>
    <m/>
    <m/>
    <m/>
    <m/>
    <m/>
    <m/>
    <m/>
    <m/>
    <m/>
    <m/>
    <m/>
  </r>
  <r>
    <n v="1672"/>
    <s v="Bluebell"/>
    <s v="30 + Pearl - Quadrant 4S, Building 4B"/>
    <s v="30Pearl"/>
    <x v="4"/>
    <m/>
    <x v="0"/>
    <s v="3075 Pearl Pkwy"/>
    <s v="Boulder"/>
    <s v="CO"/>
    <n v="40.023887000000002"/>
    <n v="-105.252585"/>
    <x v="5"/>
    <x v="12"/>
    <n v="213"/>
    <n v="0.1"/>
    <m/>
    <s v="Not Included"/>
    <x v="0"/>
    <s v="Affordable"/>
    <s v="Rental"/>
    <m/>
    <n v="40"/>
    <m/>
    <m/>
    <m/>
    <m/>
    <m/>
    <n v="40"/>
    <m/>
    <m/>
    <m/>
    <s v="Retail"/>
    <m/>
    <n v="500"/>
    <m/>
    <n v="500"/>
    <m/>
    <m/>
    <s v="https://maps.bouldercolorado.gov/websites/docs/pds/LUR2018-00064/Final%20Approved%20Plans.pdf"/>
    <m/>
    <m/>
    <m/>
    <m/>
    <s v="Boulder Housing Partners"/>
    <m/>
    <m/>
    <m/>
    <m/>
    <m/>
    <m/>
  </r>
  <r>
    <n v="1673"/>
    <s v="Washington Center Apartments"/>
    <m/>
    <m/>
    <x v="8"/>
    <m/>
    <x v="1"/>
    <s v="Washington Center Pkwy"/>
    <s v="Thornton"/>
    <s v="CO"/>
    <n v="39.919902999999998"/>
    <n v="-104.96981700000001"/>
    <x v="12"/>
    <x v="64"/>
    <n v="256"/>
    <n v="0.4"/>
    <m/>
    <s v="Not Included"/>
    <x v="0"/>
    <s v="Market Rate"/>
    <s v="Rental"/>
    <m/>
    <m/>
    <m/>
    <n v="312"/>
    <m/>
    <m/>
    <m/>
    <n v="312"/>
    <m/>
    <m/>
    <m/>
    <m/>
    <m/>
    <m/>
    <m/>
    <m/>
    <m/>
    <m/>
    <s v="Thornton Development Page"/>
    <m/>
    <m/>
    <m/>
    <m/>
    <m/>
    <m/>
    <m/>
    <m/>
    <m/>
    <m/>
    <m/>
  </r>
  <r>
    <n v="1674"/>
    <s v="Ozzie"/>
    <m/>
    <m/>
    <x v="8"/>
    <m/>
    <x v="1"/>
    <s v="4190 W Colfax Ave"/>
    <s v="Denver"/>
    <s v="CO"/>
    <n v="39.739958000000001"/>
    <n v="-105.04132199999999"/>
    <x v="11"/>
    <x v="56"/>
    <n v="177"/>
    <n v="0.4"/>
    <m/>
    <s v="Not Included"/>
    <x v="0"/>
    <s v="Market Rate"/>
    <s v="Rental"/>
    <m/>
    <m/>
    <m/>
    <n v="83"/>
    <m/>
    <m/>
    <m/>
    <n v="83"/>
    <m/>
    <m/>
    <m/>
    <m/>
    <m/>
    <m/>
    <m/>
    <m/>
    <m/>
    <m/>
    <s v="Referral; https://www.nakeddenver.com/post/83-residential-units-planned-in-west-colfax-along-w-colfax-ave-raleigh-st"/>
    <m/>
    <m/>
    <m/>
    <m/>
    <m/>
    <m/>
    <m/>
    <m/>
    <m/>
    <m/>
    <s v="Original developer backed out in mid 2023, attempting to sell property"/>
  </r>
  <r>
    <n v="1675"/>
    <s v="Wynkoop Hotel"/>
    <s v="41st/Brighton Hotel"/>
    <m/>
    <x v="8"/>
    <m/>
    <x v="1"/>
    <s v="4150 Brighton Blvd"/>
    <s v="Denver"/>
    <s v="CO"/>
    <n v="39.776155000000003"/>
    <n v="-104.97063900000001"/>
    <x v="3"/>
    <x v="7"/>
    <n v="236"/>
    <n v="0.5"/>
    <m/>
    <s v="Not Included"/>
    <x v="1"/>
    <s v="N/A"/>
    <m/>
    <m/>
    <m/>
    <m/>
    <m/>
    <m/>
    <m/>
    <m/>
    <n v="0"/>
    <m/>
    <m/>
    <m/>
    <m/>
    <m/>
    <m/>
    <m/>
    <n v="0"/>
    <m/>
    <m/>
    <s v="https://www.bizjournals.com/denver/news/2021/07/14/hotel-north-wynkoop-rino-mission-ballroom-rb-green.html"/>
    <m/>
    <m/>
    <m/>
    <m/>
    <m/>
    <m/>
    <m/>
    <m/>
    <m/>
    <m/>
    <m/>
  </r>
  <r>
    <n v="1676"/>
    <s v="Aspen Heights"/>
    <m/>
    <m/>
    <x v="8"/>
    <m/>
    <x v="1"/>
    <s v="1225 Wadsworth Blvd"/>
    <s v="Lakewood"/>
    <s v="CO"/>
    <n v="39.735889999999998"/>
    <n v="-105.081954"/>
    <x v="11"/>
    <x v="53"/>
    <n v="179"/>
    <n v="0.1"/>
    <m/>
    <s v="Not Included"/>
    <x v="0"/>
    <s v="Market Rate"/>
    <s v="Rental"/>
    <m/>
    <m/>
    <m/>
    <n v="351"/>
    <m/>
    <m/>
    <m/>
    <n v="351"/>
    <m/>
    <m/>
    <m/>
    <m/>
    <m/>
    <m/>
    <m/>
    <m/>
    <m/>
    <m/>
    <s v="https://www.multihousingnews.com/aspen-heights-partners-breaks-ground-on-colorado-community/"/>
    <m/>
    <m/>
    <m/>
    <m/>
    <m/>
    <m/>
    <m/>
    <m/>
    <m/>
    <m/>
    <m/>
  </r>
  <r>
    <n v="1677"/>
    <s v="Pena Station Phase II"/>
    <m/>
    <m/>
    <x v="8"/>
    <m/>
    <x v="1"/>
    <s v="64th Ave and Telluride Way"/>
    <s v="Denver"/>
    <s v="CO"/>
    <n v="39.812207000000001"/>
    <n v="-104.782875"/>
    <x v="3"/>
    <x v="10"/>
    <n v="237"/>
    <n v="0.5"/>
    <m/>
    <s v="Not Included"/>
    <x v="0"/>
    <s v="Market Rate"/>
    <s v="Rental"/>
    <m/>
    <m/>
    <m/>
    <n v="398"/>
    <m/>
    <m/>
    <m/>
    <n v="398"/>
    <m/>
    <m/>
    <m/>
    <m/>
    <m/>
    <m/>
    <m/>
    <m/>
    <m/>
    <m/>
    <s v="Referral "/>
    <m/>
    <m/>
    <m/>
    <m/>
    <m/>
    <m/>
    <m/>
    <m/>
    <m/>
    <m/>
    <m/>
  </r>
  <r>
    <n v="1678"/>
    <s v="2nd/Abilene"/>
    <m/>
    <m/>
    <x v="8"/>
    <m/>
    <x v="1"/>
    <s v="2nd Pl and Abilene St"/>
    <s v="Aurora"/>
    <s v="CO"/>
    <n v="39.719402000000002"/>
    <n v="-104.824826"/>
    <x v="7"/>
    <x v="19"/>
    <n v="230"/>
    <n v="0.1"/>
    <m/>
    <s v="Not Included"/>
    <x v="2"/>
    <s v="Market Rate"/>
    <s v="Rental"/>
    <m/>
    <m/>
    <m/>
    <n v="591"/>
    <m/>
    <m/>
    <m/>
    <n v="591"/>
    <m/>
    <m/>
    <m/>
    <s v="Retail"/>
    <m/>
    <n v="10000"/>
    <m/>
    <m/>
    <m/>
    <m/>
    <s v="Referral"/>
    <m/>
    <m/>
    <m/>
    <m/>
    <m/>
    <m/>
    <m/>
    <m/>
    <m/>
    <m/>
    <m/>
  </r>
  <r>
    <n v="1679"/>
    <s v="6400 Colfax"/>
    <m/>
    <m/>
    <x v="8"/>
    <m/>
    <x v="1"/>
    <s v="6400 W Colfax Ave"/>
    <s v="Lakewood"/>
    <s v="CO"/>
    <n v="39.739834999999999"/>
    <n v="-105.06757500000001"/>
    <x v="11"/>
    <x v="54"/>
    <n v="210"/>
    <n v="0.3"/>
    <m/>
    <s v="Not Included"/>
    <x v="0"/>
    <s v="Market Rate"/>
    <s v="Rental"/>
    <m/>
    <m/>
    <m/>
    <n v="282"/>
    <m/>
    <m/>
    <m/>
    <n v="282"/>
    <m/>
    <m/>
    <m/>
    <m/>
    <m/>
    <m/>
    <m/>
    <m/>
    <m/>
    <m/>
    <s v="Referral"/>
    <m/>
    <m/>
    <m/>
    <m/>
    <m/>
    <m/>
    <m/>
    <m/>
    <m/>
    <m/>
    <m/>
  </r>
  <r>
    <n v="1680"/>
    <s v="The Cambria"/>
    <m/>
    <m/>
    <x v="19"/>
    <m/>
    <x v="1"/>
    <s v="3601 Brighton Blvd"/>
    <s v="Denver"/>
    <s v="CO"/>
    <n v="39.771660314272701"/>
    <n v="-104.97767380011901"/>
    <x v="3"/>
    <x v="7"/>
    <n v="236"/>
    <n v="0.4"/>
    <m/>
    <m/>
    <x v="3"/>
    <s v="N/A"/>
    <m/>
    <m/>
    <m/>
    <m/>
    <m/>
    <m/>
    <m/>
    <m/>
    <n v="0"/>
    <m/>
    <n v="0.43"/>
    <m/>
    <s v="N/A"/>
    <m/>
    <m/>
    <m/>
    <n v="0"/>
    <n v="153"/>
    <m/>
    <s v="https://businessden.com/2022/08/02/153-room-cambria-hotel-breaks-ground-along-brighton-in-rino/"/>
    <m/>
    <m/>
    <m/>
    <m/>
    <m/>
    <m/>
    <m/>
    <m/>
    <m/>
    <m/>
    <m/>
  </r>
  <r>
    <n v="1681"/>
    <s v="Flora"/>
    <m/>
    <m/>
    <x v="19"/>
    <m/>
    <x v="1"/>
    <s v="3500 Chestnut Pl"/>
    <s v="Denver"/>
    <s v="CO"/>
    <n v="39.771750248713403"/>
    <n v="-104.980093602652"/>
    <x v="3"/>
    <x v="7"/>
    <n v="236"/>
    <n v="0.6"/>
    <m/>
    <m/>
    <x v="2"/>
    <s v="Market Rate"/>
    <s v="Rental"/>
    <m/>
    <m/>
    <m/>
    <n v="92"/>
    <m/>
    <m/>
    <m/>
    <n v="92"/>
    <m/>
    <m/>
    <m/>
    <s v="Mixed: Office, Retail"/>
    <n v="7500"/>
    <n v="7900"/>
    <m/>
    <n v="15400"/>
    <m/>
    <m/>
    <s v="https://denverinfill.com/2021/11/flora-breaks-ground.html"/>
    <m/>
    <m/>
    <m/>
    <m/>
    <m/>
    <m/>
    <m/>
    <m/>
    <m/>
    <m/>
    <m/>
  </r>
  <r>
    <n v="1682"/>
    <s v="Greenhaus"/>
    <m/>
    <s v="DHA Sun Valley Redevelopment"/>
    <x v="26"/>
    <m/>
    <x v="0"/>
    <s v="2799 W 13th Ave"/>
    <s v="Denver"/>
    <s v="CO"/>
    <n v="39.736840243882298"/>
    <n v="-105.021130351943"/>
    <x v="11"/>
    <x v="48"/>
    <n v="175"/>
    <n v="0.4"/>
    <m/>
    <m/>
    <x v="0"/>
    <s v="Affordable"/>
    <s v="Rental"/>
    <m/>
    <n v="129"/>
    <m/>
    <m/>
    <m/>
    <m/>
    <m/>
    <n v="129"/>
    <m/>
    <m/>
    <m/>
    <s v="N/A"/>
    <m/>
    <m/>
    <m/>
    <m/>
    <m/>
    <m/>
    <s v="https://www.sunvalleyredevelopment.com/housing"/>
    <m/>
    <m/>
    <m/>
    <m/>
    <s v="DHA"/>
    <m/>
    <m/>
    <m/>
    <m/>
    <m/>
    <m/>
  </r>
  <r>
    <n v="1683"/>
    <s v="Thrive"/>
    <m/>
    <s v="DHA Sun Valley Redevelopment"/>
    <x v="26"/>
    <m/>
    <x v="0"/>
    <s v="2660 W Holden Place"/>
    <s v="Denver"/>
    <s v="CO"/>
    <n v="39.735399002388498"/>
    <n v="-105.020025027928"/>
    <x v="11"/>
    <x v="48"/>
    <n v="175"/>
    <n v="0.4"/>
    <m/>
    <m/>
    <x v="0"/>
    <s v="Affordable"/>
    <s v="Rental"/>
    <m/>
    <n v="135"/>
    <m/>
    <m/>
    <m/>
    <m/>
    <m/>
    <n v="135"/>
    <m/>
    <m/>
    <m/>
    <s v="N/A"/>
    <m/>
    <m/>
    <m/>
    <m/>
    <m/>
    <m/>
    <s v="https://www.denverhousing.org/construction-continues-in-sun-valley-and-two-new-complexes-are-almost-completed/"/>
    <m/>
    <m/>
    <m/>
    <m/>
    <s v="DHA"/>
    <m/>
    <m/>
    <m/>
    <m/>
    <m/>
    <m/>
  </r>
  <r>
    <n v="1684"/>
    <s v="Gateway North"/>
    <m/>
    <s v="DHA Sun Valley Redevelopment"/>
    <x v="13"/>
    <m/>
    <x v="0"/>
    <s v="1005 Decatur St"/>
    <s v="Denver"/>
    <s v="CO"/>
    <n v="39.7333184029306"/>
    <n v="-105.02196043668199"/>
    <x v="11"/>
    <x v="48"/>
    <n v="175"/>
    <n v="0.4"/>
    <m/>
    <m/>
    <x v="0"/>
    <s v="Affordable"/>
    <s v="Rental"/>
    <m/>
    <n v="95"/>
    <m/>
    <m/>
    <m/>
    <m/>
    <m/>
    <n v="95"/>
    <m/>
    <m/>
    <m/>
    <s v="N/A"/>
    <m/>
    <m/>
    <m/>
    <m/>
    <m/>
    <m/>
    <s v="https://www.denverhousing.org/sun-valley-redevelopment/"/>
    <m/>
    <m/>
    <m/>
    <m/>
    <s v="DHA"/>
    <m/>
    <m/>
    <m/>
    <m/>
    <m/>
    <m/>
  </r>
  <r>
    <n v="1685"/>
    <s v="Gateway South"/>
    <m/>
    <s v="DHA Sun Valley Redevelopment"/>
    <x v="2"/>
    <m/>
    <x v="0"/>
    <s v="1025 Decatur St"/>
    <s v="Denver"/>
    <s v="CO"/>
    <n v="39.732817862846801"/>
    <n v="-105.02246832861201"/>
    <x v="11"/>
    <x v="48"/>
    <n v="175"/>
    <n v="0.4"/>
    <m/>
    <m/>
    <x v="0"/>
    <s v="Mixed Income"/>
    <s v="Rental"/>
    <m/>
    <n v="58"/>
    <m/>
    <n v="34"/>
    <m/>
    <m/>
    <m/>
    <n v="92"/>
    <m/>
    <m/>
    <m/>
    <s v="N/A"/>
    <m/>
    <m/>
    <m/>
    <m/>
    <m/>
    <m/>
    <s v="https://www.denverhousing.org/sun-valley-redevelopment/"/>
    <m/>
    <m/>
    <m/>
    <m/>
    <s v="DHA"/>
    <m/>
    <m/>
    <m/>
    <m/>
    <m/>
    <m/>
  </r>
  <r>
    <n v="1686"/>
    <s v="Central Park Station One"/>
    <m/>
    <m/>
    <x v="8"/>
    <m/>
    <x v="1"/>
    <s v="37th Ave and Uinta St"/>
    <s v="Denver"/>
    <s v="CO"/>
    <m/>
    <m/>
    <x v="3"/>
    <x v="11"/>
    <n v="219"/>
    <m/>
    <m/>
    <s v="Not Included"/>
    <x v="1"/>
    <s v="N/A"/>
    <m/>
    <m/>
    <m/>
    <m/>
    <m/>
    <m/>
    <m/>
    <m/>
    <n v="0"/>
    <m/>
    <m/>
    <m/>
    <s v="Office"/>
    <n v="190000"/>
    <m/>
    <m/>
    <m/>
    <m/>
    <m/>
    <s v="https://www.denverpost.com/2017/06/06/office-building-condos-apartments-retail-central-park-station-development-stapleton/"/>
    <m/>
    <m/>
    <m/>
    <m/>
    <m/>
    <m/>
    <m/>
    <m/>
    <m/>
    <m/>
    <m/>
  </r>
  <r>
    <n v="1687"/>
    <s v="Eastlake Station South - Phase II"/>
    <s v="Huffy Business Park L2"/>
    <m/>
    <x v="8"/>
    <m/>
    <x v="1"/>
    <s v="Eastlake Ave and Claude Ct"/>
    <s v="Thornton"/>
    <s v="CO"/>
    <n v="39.923865999999997"/>
    <n v="-104.965754"/>
    <x v="12"/>
    <x v="64"/>
    <n v="256"/>
    <n v="0.2"/>
    <s v="x"/>
    <s v="Not Included"/>
    <x v="0"/>
    <s v="Market Rate"/>
    <m/>
    <m/>
    <m/>
    <m/>
    <m/>
    <m/>
    <m/>
    <m/>
    <n v="0"/>
    <m/>
    <m/>
    <m/>
    <s v="N/A"/>
    <m/>
    <m/>
    <m/>
    <n v="0"/>
    <m/>
    <m/>
    <m/>
    <m/>
    <m/>
    <m/>
    <m/>
    <m/>
    <m/>
    <m/>
    <m/>
    <m/>
    <m/>
    <m/>
  </r>
  <r>
    <n v="1688"/>
    <s v="The Reserve at Lone Tree"/>
    <m/>
    <m/>
    <x v="19"/>
    <m/>
    <x v="1"/>
    <s v="Southeast Corner of South Havana Street &amp; High Note Avenue"/>
    <s v="Lone Tree"/>
    <s v="CO"/>
    <n v="39.520943761433003"/>
    <n v="-104.861620373015"/>
    <x v="8"/>
    <x v="65"/>
    <n v="250"/>
    <n v="0.5"/>
    <m/>
    <s v="Not Included"/>
    <x v="0"/>
    <s v="Affordable"/>
    <m/>
    <m/>
    <m/>
    <m/>
    <m/>
    <m/>
    <n v="206"/>
    <m/>
    <n v="206"/>
    <m/>
    <m/>
    <m/>
    <m/>
    <m/>
    <m/>
    <m/>
    <m/>
    <m/>
    <m/>
    <s v="https://milehighcre.com/oz-architecture-completes-design-development-of-the-reserve-at-lone-tree-in-ridgegate/ ; https://cityoflonetree.com/projects/the-reserve-at-lone-tree/"/>
    <m/>
    <m/>
    <m/>
    <m/>
    <m/>
    <m/>
    <m/>
    <m/>
    <m/>
    <m/>
    <m/>
  </r>
  <r>
    <n v="1689"/>
    <s v="Ironworks on Fox"/>
    <s v="Fox Iron Works"/>
    <m/>
    <x v="19"/>
    <m/>
    <x v="1"/>
    <s v="651 W 42nd Ave"/>
    <s v="Denver"/>
    <s v="CO"/>
    <n v="39.774877226296901"/>
    <n v="-104.995690252982"/>
    <x v="4"/>
    <x v="8"/>
    <n v="227"/>
    <n v="0.2"/>
    <s v="update"/>
    <m/>
    <x v="0"/>
    <s v="Market Rate"/>
    <s v="Rental"/>
    <m/>
    <m/>
    <m/>
    <n v="386"/>
    <m/>
    <m/>
    <m/>
    <n v="386"/>
    <m/>
    <m/>
    <m/>
    <s v="N/A"/>
    <m/>
    <m/>
    <m/>
    <m/>
    <m/>
    <m/>
    <s v="https://liverangewater.com/rangewater-breaks-ground-on-first-in-town-denver-development/ ; https://mpconstruct.com/fox-iron-works/ ; Referral + https://www.bizjournals.com/denver/news/2021/05/06/fox-iron-works-development-globeville.html?cx_testId=40&amp;cx_testVariant=cx_26&amp;cx_artPos=4#cxrecs_s"/>
    <m/>
    <m/>
    <m/>
    <m/>
    <s v="Rangewater"/>
    <m/>
    <m/>
    <m/>
    <m/>
    <m/>
    <m/>
  </r>
  <r>
    <n v="1690"/>
    <s v="Iota Fox Station"/>
    <m/>
    <m/>
    <x v="29"/>
    <m/>
    <x v="0"/>
    <s v="500 W 41st Ave"/>
    <s v="Denver"/>
    <s v="CO"/>
    <n v="39.772728999999998"/>
    <n v="-104.993945"/>
    <x v="4"/>
    <x v="8"/>
    <n v="227"/>
    <n v="0.2"/>
    <s v="update"/>
    <m/>
    <x v="0"/>
    <s v="Market Rate"/>
    <s v="Rental"/>
    <m/>
    <m/>
    <m/>
    <n v="148"/>
    <m/>
    <m/>
    <m/>
    <n v="148"/>
    <m/>
    <m/>
    <m/>
    <s v="N/A"/>
    <m/>
    <m/>
    <m/>
    <m/>
    <m/>
    <m/>
    <s v="https://milehighcre.com/transit-oriented-apartment-community-breaks-ground-in-denvers-globeville/"/>
    <m/>
    <m/>
    <m/>
    <m/>
    <m/>
    <m/>
    <m/>
    <m/>
    <m/>
    <m/>
    <m/>
  </r>
  <r>
    <n v="1691"/>
    <s v="Alloy Sunnyside"/>
    <m/>
    <m/>
    <x v="29"/>
    <m/>
    <x v="0"/>
    <s v="4150 N. Jason St."/>
    <s v="Denver"/>
    <s v="CO"/>
    <n v="39.773951238656998"/>
    <n v="-104.99904194362099"/>
    <x v="4"/>
    <x v="8"/>
    <n v="227"/>
    <n v="0.2"/>
    <s v="update"/>
    <m/>
    <x v="2"/>
    <s v="Market Rate"/>
    <s v="Rental"/>
    <m/>
    <m/>
    <m/>
    <n v="208"/>
    <m/>
    <m/>
    <m/>
    <n v="208"/>
    <m/>
    <m/>
    <m/>
    <s v="Retail"/>
    <m/>
    <n v="2607"/>
    <m/>
    <m/>
    <m/>
    <m/>
    <s v="https://milehighcre.com/prime-west-break-ground-on-mixed-use-project-in-denvers-sunnyside/ ; K:\Development Reviews\Denver\42nd Ave &amp; Jason St-Denver"/>
    <m/>
    <m/>
    <m/>
    <m/>
    <s v="Primewest"/>
    <m/>
    <m/>
    <m/>
    <m/>
    <m/>
    <m/>
  </r>
  <r>
    <n v="1692"/>
    <s v="TBD - Sunnyside Apts"/>
    <m/>
    <m/>
    <x v="8"/>
    <m/>
    <x v="1"/>
    <s v="4155 N Jason St"/>
    <s v="Denver"/>
    <s v="CO"/>
    <n v="39.773885271351503"/>
    <n v="-104.99975541120899"/>
    <x v="4"/>
    <x v="8"/>
    <n v="227"/>
    <n v="0.2"/>
    <s v="update"/>
    <m/>
    <x v="2"/>
    <s v="Mixed Income"/>
    <s v="Rental"/>
    <m/>
    <n v="7"/>
    <m/>
    <n v="66"/>
    <m/>
    <m/>
    <m/>
    <n v="73"/>
    <m/>
    <n v="0.64"/>
    <m/>
    <s v="Retail"/>
    <m/>
    <n v="2750"/>
    <m/>
    <m/>
    <m/>
    <m/>
    <s v="https://businessden.com/2022/03/03/rezoning-sought-for-five-story-sunnyside-apartment-building/"/>
    <m/>
    <m/>
    <m/>
    <m/>
    <s v="LCP Development"/>
    <m/>
    <m/>
    <m/>
    <m/>
    <m/>
    <m/>
  </r>
  <r>
    <n v="1693"/>
    <s v="Wynkoop Tower"/>
    <m/>
    <m/>
    <x v="8"/>
    <m/>
    <x v="1"/>
    <s v="38th St and Wynkoop St"/>
    <s v="Denver"/>
    <s v="CO"/>
    <n v="39.772316000000004"/>
    <n v="-104.974987"/>
    <x v="3"/>
    <x v="7"/>
    <n v="236"/>
    <n v="0.2"/>
    <s v="update"/>
    <s v="Not Included"/>
    <x v="2"/>
    <s v="Mixed Income"/>
    <s v="Rental"/>
    <m/>
    <n v="8"/>
    <m/>
    <n v="178"/>
    <m/>
    <m/>
    <m/>
    <n v="186"/>
    <m/>
    <m/>
    <m/>
    <s v="TBD"/>
    <n v="16000"/>
    <m/>
    <m/>
    <n v="16000"/>
    <m/>
    <m/>
    <m/>
    <m/>
    <m/>
    <m/>
    <m/>
    <m/>
    <m/>
    <m/>
    <m/>
    <m/>
    <m/>
    <m/>
  </r>
  <r>
    <n v="1694"/>
    <s v="Denver Rock Drill -Phase II"/>
    <m/>
    <s v="Denver Rock Drill"/>
    <x v="8"/>
    <m/>
    <x v="1"/>
    <s v="Franklin, 39th, Williams"/>
    <s v="Denver"/>
    <s v="CO"/>
    <n v="39.771805999999998"/>
    <n v="-104.967956"/>
    <x v="3"/>
    <x v="7"/>
    <n v="236"/>
    <m/>
    <s v="update"/>
    <m/>
    <x v="2"/>
    <s v="TBD"/>
    <s v="TBD"/>
    <m/>
    <m/>
    <m/>
    <m/>
    <m/>
    <m/>
    <m/>
    <n v="0"/>
    <m/>
    <m/>
    <m/>
    <s v="TBD"/>
    <m/>
    <m/>
    <m/>
    <m/>
    <m/>
    <m/>
    <m/>
    <m/>
    <m/>
    <m/>
    <m/>
    <s v="OliverBuchanan Group"/>
    <m/>
    <m/>
    <m/>
    <m/>
    <m/>
    <m/>
  </r>
  <r>
    <n v="1695"/>
    <s v="The Cameron - Phase II"/>
    <m/>
    <m/>
    <x v="8"/>
    <m/>
    <x v="1"/>
    <m/>
    <m/>
    <s v="CO"/>
    <n v="39.678047514878898"/>
    <n v="-104.934622037331"/>
    <x v="8"/>
    <x v="28"/>
    <n v="127"/>
    <m/>
    <s v="update"/>
    <m/>
    <x v="0"/>
    <s v="TBD"/>
    <s v="Rental"/>
    <m/>
    <m/>
    <m/>
    <n v="150"/>
    <m/>
    <m/>
    <m/>
    <n v="150"/>
    <m/>
    <m/>
    <m/>
    <m/>
    <m/>
    <m/>
    <m/>
    <m/>
    <m/>
    <m/>
    <s v="https://base.berkadia.com/wp-content/uploads/2022/01/Denver_Quarterly_Map_Optimized.pdf"/>
    <m/>
    <m/>
    <m/>
    <m/>
    <m/>
    <m/>
    <m/>
    <m/>
    <m/>
    <m/>
    <m/>
  </r>
  <r>
    <n v="1696"/>
    <s v="Six on Sheridan"/>
    <m/>
    <m/>
    <x v="26"/>
    <m/>
    <x v="0"/>
    <s v="1330 Sheridan Blvd"/>
    <s v="Denver"/>
    <s v="CO"/>
    <n v="39.7374122368795"/>
    <n v="-105.052986845779"/>
    <x v="11"/>
    <x v="57"/>
    <n v="178"/>
    <m/>
    <m/>
    <m/>
    <x v="0"/>
    <s v="TBD"/>
    <s v="TBD"/>
    <s v="Townhomes"/>
    <m/>
    <m/>
    <n v="6"/>
    <m/>
    <m/>
    <m/>
    <n v="6"/>
    <m/>
    <m/>
    <m/>
    <m/>
    <m/>
    <m/>
    <m/>
    <m/>
    <m/>
    <m/>
    <s v="https://www.ikon-construction.com/projects/underway-six-on-sheridan"/>
    <m/>
    <m/>
    <m/>
    <m/>
    <m/>
    <m/>
    <m/>
    <m/>
    <m/>
    <m/>
    <m/>
  </r>
  <r>
    <n v="1697"/>
    <s v="Three three 54"/>
    <s v="Sonder Hotel RiNo"/>
    <m/>
    <x v="26"/>
    <m/>
    <x v="0"/>
    <s v="3354 Larimer St"/>
    <s v="Denver"/>
    <s v="CO"/>
    <n v="39.765590112775598"/>
    <n v="-104.975812790831"/>
    <x v="3"/>
    <x v="7"/>
    <m/>
    <m/>
    <s v="update"/>
    <m/>
    <x v="1"/>
    <s v="N/A"/>
    <s v="N/A"/>
    <m/>
    <m/>
    <m/>
    <m/>
    <m/>
    <m/>
    <m/>
    <n v="0"/>
    <m/>
    <m/>
    <m/>
    <s v="Retail"/>
    <m/>
    <n v="6619"/>
    <m/>
    <m/>
    <n v="23"/>
    <n v="0"/>
    <s v="https://businessden.com/2023/01/09/coming-soon-8-denver-office-and-hotel-projects-wrapping-up-in-2023/"/>
    <m/>
    <m/>
    <m/>
    <m/>
    <m/>
    <m/>
    <m/>
    <m/>
    <m/>
    <m/>
    <m/>
  </r>
  <r>
    <n v="1698"/>
    <s v="Revival on Platte"/>
    <m/>
    <s v="Stadium District Master Plan"/>
    <x v="19"/>
    <m/>
    <x v="1"/>
    <s v="2506 W Colfax Ave"/>
    <s v="Denver"/>
    <s v="CO"/>
    <n v="39.739699410135401"/>
    <n v="-105.018550703513"/>
    <x v="11"/>
    <x v="48"/>
    <m/>
    <m/>
    <m/>
    <m/>
    <x v="0"/>
    <s v="Market Rate"/>
    <s v="Rental"/>
    <m/>
    <m/>
    <m/>
    <n v="201"/>
    <m/>
    <m/>
    <m/>
    <n v="201"/>
    <m/>
    <m/>
    <m/>
    <s v="N/A"/>
    <m/>
    <m/>
    <m/>
    <m/>
    <m/>
    <m/>
    <s v="https://www.bizjournals.com/denver/news/2022/10/12/empower-field-at-mile-high-mortenson-apartments.html"/>
    <m/>
    <m/>
    <m/>
    <m/>
    <m/>
    <m/>
    <m/>
    <m/>
    <m/>
    <m/>
    <m/>
  </r>
  <r>
    <n v="1699"/>
    <s v="3300 Blake Street Apartments"/>
    <m/>
    <m/>
    <x v="8"/>
    <m/>
    <x v="1"/>
    <s v="3300 Blake St"/>
    <s v="Denver"/>
    <s v="CO"/>
    <n v="39.766546209202801"/>
    <n v="-104.978369116943"/>
    <x v="3"/>
    <x v="7"/>
    <m/>
    <m/>
    <s v="no - update"/>
    <m/>
    <x v="0"/>
    <m/>
    <m/>
    <m/>
    <m/>
    <m/>
    <n v="495"/>
    <m/>
    <m/>
    <m/>
    <n v="495"/>
    <m/>
    <m/>
    <m/>
    <m/>
    <m/>
    <m/>
    <m/>
    <m/>
    <m/>
    <m/>
    <m/>
    <m/>
    <m/>
    <m/>
    <m/>
    <s v="Carmel Partners"/>
    <m/>
    <m/>
    <m/>
    <m/>
    <m/>
    <m/>
  </r>
  <r>
    <n v="1700"/>
    <s v="Peña Station NEXT"/>
    <m/>
    <s v="Peña Station NEXT"/>
    <x v="8"/>
    <m/>
    <x v="1"/>
    <s v="Master planned development"/>
    <m/>
    <s v="CO"/>
    <m/>
    <m/>
    <x v="3"/>
    <x v="10"/>
    <n v="237"/>
    <n v="0.5"/>
    <m/>
    <m/>
    <x v="6"/>
    <m/>
    <m/>
    <m/>
    <m/>
    <m/>
    <m/>
    <m/>
    <m/>
    <m/>
    <n v="0"/>
    <m/>
    <m/>
    <m/>
    <m/>
    <m/>
    <m/>
    <m/>
    <m/>
    <m/>
    <m/>
    <m/>
    <m/>
    <m/>
    <m/>
    <m/>
    <m/>
    <m/>
    <m/>
    <m/>
    <m/>
    <m/>
    <m/>
  </r>
  <r>
    <n v="1701"/>
    <s v="Peña Station North"/>
    <m/>
    <s v="Peña Station North"/>
    <x v="8"/>
    <m/>
    <x v="1"/>
    <s v="Master planned development"/>
    <m/>
    <s v="CO"/>
    <m/>
    <m/>
    <x v="3"/>
    <x v="10"/>
    <n v="237"/>
    <n v="0.5"/>
    <m/>
    <m/>
    <x v="6"/>
    <m/>
    <m/>
    <m/>
    <m/>
    <m/>
    <m/>
    <m/>
    <m/>
    <m/>
    <n v="0"/>
    <m/>
    <m/>
    <m/>
    <m/>
    <m/>
    <m/>
    <m/>
    <m/>
    <m/>
    <m/>
    <m/>
    <m/>
    <m/>
    <m/>
    <m/>
    <m/>
    <m/>
    <m/>
    <m/>
    <m/>
    <m/>
    <m/>
  </r>
  <r>
    <n v="1702"/>
    <s v="Tempo Nine Mile"/>
    <m/>
    <s v="The Point at Nine Mile"/>
    <x v="19"/>
    <m/>
    <x v="1"/>
    <s v="12150 E Dartmouth Ave"/>
    <s v="Aurora"/>
    <s v="CO"/>
    <n v="39.660012686050699"/>
    <n v="-104.846786429731"/>
    <x v="7"/>
    <x v="25"/>
    <n v="32"/>
    <m/>
    <m/>
    <m/>
    <x v="0"/>
    <s v="Market Rate"/>
    <s v="Rental"/>
    <m/>
    <m/>
    <m/>
    <n v="255"/>
    <m/>
    <m/>
    <m/>
    <n v="255"/>
    <m/>
    <m/>
    <m/>
    <m/>
    <m/>
    <m/>
    <m/>
    <m/>
    <m/>
    <m/>
    <s v="https://milehighcre.com/koelbel-and-company-announce-groundbreaking-of-new-multifamily-project-in-aurora/"/>
    <m/>
    <m/>
    <m/>
    <m/>
    <m/>
    <m/>
    <m/>
    <m/>
    <m/>
    <m/>
    <m/>
  </r>
  <r>
    <n v="1703"/>
    <s v="Irving at Mile High Vista"/>
    <m/>
    <m/>
    <x v="8"/>
    <m/>
    <x v="1"/>
    <s v="3270 W. Colfax Ave."/>
    <s v="Denver"/>
    <s v="CO"/>
    <n v="39.740700628117999"/>
    <n v="-105.029680545696"/>
    <x v="11"/>
    <x v="48"/>
    <m/>
    <n v="0.4"/>
    <m/>
    <m/>
    <x v="0"/>
    <s v="Affordable"/>
    <s v="Rental"/>
    <m/>
    <n v="102"/>
    <m/>
    <m/>
    <m/>
    <m/>
    <m/>
    <n v="102"/>
    <m/>
    <m/>
    <m/>
    <m/>
    <m/>
    <m/>
    <m/>
    <m/>
    <m/>
    <m/>
    <s v="https://businessden.com/2022/11/23/13-colorado-housing-projects-awarded-state-and-federal-tax-credits/"/>
    <m/>
    <m/>
    <m/>
    <m/>
    <s v="ULC and Cho Development"/>
    <m/>
    <m/>
    <m/>
    <m/>
    <m/>
    <m/>
  </r>
  <r>
    <n v="1704"/>
    <s v="Mill Creek Residential"/>
    <m/>
    <m/>
    <x v="8"/>
    <m/>
    <x v="1"/>
    <s v="3401 Blake St"/>
    <s v="Denver"/>
    <s v="CO"/>
    <n v="39.767774406222799"/>
    <n v="-104.977527643974"/>
    <x v="3"/>
    <x v="7"/>
    <m/>
    <n v="0.3"/>
    <s v="update"/>
    <s v="Not Included"/>
    <x v="0"/>
    <s v="TBD"/>
    <m/>
    <m/>
    <m/>
    <m/>
    <n v="202"/>
    <m/>
    <m/>
    <m/>
    <n v="202"/>
    <n v="24635"/>
    <m/>
    <m/>
    <s v="Retail"/>
    <m/>
    <n v="1830"/>
    <m/>
    <m/>
    <m/>
    <n v="192"/>
    <s v="K:\Development Reviews\Denver\2022PM0000106 - 3401 Blake Street\2022-SDP-0000314 - 1st Submittal"/>
    <m/>
    <m/>
    <m/>
    <m/>
    <m/>
    <m/>
    <m/>
    <m/>
    <m/>
    <m/>
    <m/>
  </r>
  <r>
    <n v="1705"/>
    <s v="2600 Larimer Apts"/>
    <m/>
    <m/>
    <x v="8"/>
    <m/>
    <x v="1"/>
    <s v="2550 Larimer"/>
    <m/>
    <s v="CO"/>
    <n v="39.758393030687003"/>
    <n v="-104.985266286258"/>
    <x v="10"/>
    <x v="46"/>
    <m/>
    <m/>
    <m/>
    <m/>
    <x v="2"/>
    <s v="TBD"/>
    <m/>
    <m/>
    <m/>
    <m/>
    <n v="93"/>
    <m/>
    <m/>
    <m/>
    <n v="93"/>
    <m/>
    <m/>
    <m/>
    <m/>
    <m/>
    <n v="23959"/>
    <m/>
    <m/>
    <m/>
    <n v="129"/>
    <s v="K:\Development Reviews\Denver\2021PM0000720 - 2600 Larimer\2022-SDP-0000331 - 1st Submittal"/>
    <m/>
    <m/>
    <m/>
    <m/>
    <m/>
    <m/>
    <m/>
    <m/>
    <m/>
    <m/>
    <m/>
  </r>
  <r>
    <n v="1706"/>
    <s v="Santa Fe Apartments Phase II"/>
    <m/>
    <m/>
    <x v="8"/>
    <m/>
    <x v="1"/>
    <m/>
    <s v="Denver"/>
    <s v="CO"/>
    <n v="39.733468154064298"/>
    <n v="-104.99838059913399"/>
    <x v="0"/>
    <x v="0"/>
    <m/>
    <m/>
    <m/>
    <m/>
    <x v="2"/>
    <m/>
    <m/>
    <m/>
    <m/>
    <m/>
    <n v="225"/>
    <m/>
    <m/>
    <m/>
    <n v="225"/>
    <m/>
    <m/>
    <m/>
    <s v="Retail"/>
    <m/>
    <n v="8000"/>
    <m/>
    <n v="8000"/>
    <m/>
    <n v="203"/>
    <s v="https://www.denverpost.com/2021/06/25/apartment-complex-santa-fe-denver-lincoln-park/"/>
    <m/>
    <m/>
    <m/>
    <m/>
    <s v="Holland Partners"/>
    <m/>
    <m/>
    <m/>
    <m/>
    <m/>
    <m/>
  </r>
  <r>
    <n v="1707"/>
    <s v="Mesa Apartments"/>
    <s v="30 + Pearl - Quadrant 2, Building 2B"/>
    <s v="30Pearl"/>
    <x v="4"/>
    <m/>
    <x v="0"/>
    <s v="2360 30th Street"/>
    <s v="Boulder"/>
    <s v="CO"/>
    <n v="40.025129635163303"/>
    <n v="-105.253216790137"/>
    <x v="5"/>
    <x v="12"/>
    <m/>
    <m/>
    <m/>
    <m/>
    <x v="0"/>
    <m/>
    <m/>
    <m/>
    <n v="33"/>
    <m/>
    <m/>
    <m/>
    <m/>
    <m/>
    <n v="33"/>
    <m/>
    <m/>
    <m/>
    <m/>
    <m/>
    <m/>
    <m/>
    <m/>
    <m/>
    <m/>
    <s v="https://maps.bouldercolorado.gov/websites/docs/pds/LUR2018-00064/Final%20Approved%20Plans.pdf"/>
    <m/>
    <m/>
    <m/>
    <m/>
    <s v="Boulder Housing Partners"/>
    <m/>
    <m/>
    <m/>
    <m/>
    <m/>
    <m/>
  </r>
  <r>
    <n v="1708"/>
    <s v="30 + Pearl - Quadrant 1B"/>
    <m/>
    <s v="30Pearl"/>
    <x v="26"/>
    <m/>
    <x v="0"/>
    <s v="2273 31st Street"/>
    <s v="Boulder"/>
    <s v="CO"/>
    <n v="40.024104267435803"/>
    <n v="-105.253239549417"/>
    <x v="5"/>
    <x v="12"/>
    <m/>
    <m/>
    <m/>
    <m/>
    <x v="6"/>
    <m/>
    <m/>
    <m/>
    <m/>
    <m/>
    <n v="23"/>
    <m/>
    <m/>
    <m/>
    <n v="23"/>
    <m/>
    <m/>
    <m/>
    <s v="Office"/>
    <n v="5231"/>
    <m/>
    <m/>
    <n v="5231"/>
    <m/>
    <m/>
    <m/>
    <m/>
    <m/>
    <m/>
    <m/>
    <m/>
    <m/>
    <m/>
    <m/>
    <m/>
    <m/>
    <m/>
  </r>
  <r>
    <n v="1709"/>
    <s v="30 + Pearl - Quadrant 1C"/>
    <m/>
    <s v="30Pearl"/>
    <x v="26"/>
    <m/>
    <x v="0"/>
    <s v="2291 31st St"/>
    <s v="Boulder"/>
    <s v="CO"/>
    <n v="40.024429598239401"/>
    <n v="-105.253212996904"/>
    <x v="5"/>
    <x v="12"/>
    <m/>
    <m/>
    <m/>
    <m/>
    <x v="6"/>
    <m/>
    <m/>
    <m/>
    <m/>
    <m/>
    <n v="34"/>
    <m/>
    <m/>
    <m/>
    <n v="34"/>
    <m/>
    <m/>
    <m/>
    <s v="Office"/>
    <n v="4778"/>
    <m/>
    <m/>
    <n v="4778"/>
    <m/>
    <m/>
    <m/>
    <m/>
    <m/>
    <m/>
    <m/>
    <m/>
    <m/>
    <m/>
    <m/>
    <m/>
    <m/>
    <m/>
  </r>
  <r>
    <n v="1710"/>
    <s v="30 + Pearl - Quadrant 3B"/>
    <m/>
    <s v="30Pearl"/>
    <x v="19"/>
    <m/>
    <x v="1"/>
    <m/>
    <s v="Boulder"/>
    <s v="CO"/>
    <n v="40.024903067976297"/>
    <n v="-105.2526743602"/>
    <x v="5"/>
    <x v="12"/>
    <m/>
    <m/>
    <m/>
    <m/>
    <x v="6"/>
    <m/>
    <m/>
    <m/>
    <m/>
    <m/>
    <n v="31"/>
    <m/>
    <m/>
    <m/>
    <n v="31"/>
    <m/>
    <m/>
    <m/>
    <m/>
    <m/>
    <m/>
    <m/>
    <n v="0"/>
    <m/>
    <m/>
    <m/>
    <m/>
    <m/>
    <m/>
    <m/>
    <m/>
    <m/>
    <m/>
    <m/>
    <m/>
    <m/>
    <m/>
  </r>
  <r>
    <n v="1711"/>
    <s v="30 + Pearl - Quadrant 3C"/>
    <m/>
    <s v="30Pearl"/>
    <x v="19"/>
    <m/>
    <x v="1"/>
    <m/>
    <s v="Boulder"/>
    <s v="CO"/>
    <n v="40.025176110379903"/>
    <n v="-105.25224193355"/>
    <x v="5"/>
    <x v="12"/>
    <m/>
    <m/>
    <m/>
    <m/>
    <x v="6"/>
    <m/>
    <m/>
    <s v="Townhome"/>
    <m/>
    <m/>
    <n v="8"/>
    <m/>
    <m/>
    <m/>
    <n v="8"/>
    <m/>
    <m/>
    <m/>
    <m/>
    <m/>
    <m/>
    <m/>
    <n v="0"/>
    <m/>
    <m/>
    <m/>
    <m/>
    <m/>
    <m/>
    <m/>
    <m/>
    <m/>
    <m/>
    <m/>
    <m/>
    <m/>
    <m/>
  </r>
  <r>
    <n v="1712"/>
    <s v="30 + Pearl - Quadrant 3D"/>
    <m/>
    <s v="30Pearl"/>
    <x v="19"/>
    <m/>
    <x v="1"/>
    <m/>
    <s v="Boulder"/>
    <s v="CO"/>
    <n v="40.024824640700999"/>
    <n v="-105.252200208171"/>
    <x v="5"/>
    <x v="12"/>
    <m/>
    <m/>
    <m/>
    <m/>
    <x v="6"/>
    <m/>
    <m/>
    <s v="Townhome"/>
    <m/>
    <m/>
    <n v="12"/>
    <m/>
    <m/>
    <m/>
    <n v="12"/>
    <m/>
    <m/>
    <m/>
    <m/>
    <m/>
    <m/>
    <m/>
    <n v="0"/>
    <m/>
    <m/>
    <m/>
    <m/>
    <m/>
    <m/>
    <m/>
    <m/>
    <m/>
    <m/>
    <m/>
    <m/>
    <m/>
    <m/>
  </r>
  <r>
    <n v="1713"/>
    <s v="Unnamed Office Tower"/>
    <m/>
    <m/>
    <x v="28"/>
    <m/>
    <x v="1"/>
    <s v="6430 S. Fiddlers Green Circle"/>
    <s v="Greenwood Village"/>
    <s v="CO"/>
    <n v="39.598342999211901"/>
    <n v="-104.890586355332"/>
    <x v="8"/>
    <x v="26"/>
    <m/>
    <m/>
    <m/>
    <m/>
    <x v="1"/>
    <s v="N/A"/>
    <m/>
    <m/>
    <m/>
    <m/>
    <m/>
    <m/>
    <m/>
    <m/>
    <n v="0"/>
    <m/>
    <m/>
    <m/>
    <s v="Office"/>
    <n v="325234"/>
    <m/>
    <m/>
    <n v="325234"/>
    <m/>
    <n v="1328"/>
    <s v="https://businessden.com/2023/02/23/owner-of-dtc-office-building-looks-to-build-another-next-door/; https://businessden.com/2023/07/12/greenwood-village-council-approves-plans-for-12-story-office-building/"/>
    <m/>
    <m/>
    <m/>
    <m/>
    <s v="Granite Properties"/>
    <m/>
    <m/>
    <m/>
    <m/>
    <m/>
    <m/>
  </r>
  <r>
    <n v="1714"/>
    <s v="40th and Walnut"/>
    <m/>
    <m/>
    <x v="8"/>
    <m/>
    <x v="1"/>
    <s v="1335 40TH STREET"/>
    <s v="Denver"/>
    <s v="CO"/>
    <n v="39.772052162976401"/>
    <n v="-104.96887502242301"/>
    <x v="3"/>
    <x v="7"/>
    <m/>
    <n v="0.4"/>
    <m/>
    <m/>
    <x v="2"/>
    <s v="TBD"/>
    <s v="Rental"/>
    <m/>
    <m/>
    <m/>
    <n v="420"/>
    <m/>
    <m/>
    <m/>
    <n v="420"/>
    <n v="75435"/>
    <n v="1.73"/>
    <m/>
    <s v="Retail"/>
    <m/>
    <n v="42505"/>
    <m/>
    <n v="42505"/>
    <m/>
    <n v="317"/>
    <s v="K:\Development Reviews\Denver\2022PM0000330 - 40th and Blake"/>
    <m/>
    <m/>
    <m/>
    <m/>
    <m/>
    <m/>
    <m/>
    <m/>
    <m/>
    <m/>
    <m/>
  </r>
  <r>
    <n v="1715"/>
    <s v="PRÓXIMO AT PEÑA STATION"/>
    <m/>
    <m/>
    <x v="17"/>
    <m/>
    <x v="0"/>
    <s v="6233 N Panasonic Way"/>
    <s v="Denver"/>
    <s v="CO"/>
    <n v="39.809814114613502"/>
    <n v="-104.782536208548"/>
    <x v="3"/>
    <x v="10"/>
    <m/>
    <m/>
    <m/>
    <m/>
    <x v="0"/>
    <s v="Market Rate"/>
    <s v="Rental"/>
    <m/>
    <m/>
    <m/>
    <n v="210"/>
    <m/>
    <m/>
    <m/>
    <n v="210"/>
    <m/>
    <m/>
    <m/>
    <m/>
    <m/>
    <m/>
    <m/>
    <m/>
    <m/>
    <n v="246"/>
    <s v="https://www.denvergov.org/media/gis/WebDocs/CPD/SDP_Maps/2022044125.pdf"/>
    <m/>
    <m/>
    <m/>
    <m/>
    <m/>
    <m/>
    <m/>
    <m/>
    <m/>
    <m/>
    <m/>
  </r>
  <r>
    <n v="1716"/>
    <s v="Axis West Flats"/>
    <m/>
    <m/>
    <x v="4"/>
    <m/>
    <x v="0"/>
    <s v="1205 Benton St"/>
    <s v="Lakewood"/>
    <s v="CO"/>
    <n v="39.735461276801701"/>
    <n v="-105.05580578550401"/>
    <x v="11"/>
    <x v="57"/>
    <m/>
    <m/>
    <m/>
    <m/>
    <x v="0"/>
    <s v="Market Rate"/>
    <s v="Rental"/>
    <m/>
    <m/>
    <m/>
    <n v="59"/>
    <m/>
    <m/>
    <m/>
    <n v="59"/>
    <m/>
    <m/>
    <m/>
    <m/>
    <m/>
    <m/>
    <m/>
    <m/>
    <m/>
    <m/>
    <s v="https://www.apartments.com/axis-west-flats-lakewood-co/s1t5yl5/"/>
    <m/>
    <m/>
    <m/>
    <m/>
    <m/>
    <m/>
    <m/>
    <m/>
    <m/>
    <m/>
    <m/>
  </r>
  <r>
    <n v="1717"/>
    <s v="One Seven Belleview Station"/>
    <m/>
    <s v="Belleview Station TOD Master Plan"/>
    <x v="8"/>
    <m/>
    <x v="1"/>
    <s v="4882 S Newport St"/>
    <s v="Denver"/>
    <s v="CO"/>
    <n v="39.625769187824801"/>
    <n v="-104.906725396643"/>
    <x v="8"/>
    <x v="27"/>
    <m/>
    <m/>
    <m/>
    <m/>
    <x v="2"/>
    <s v="Market Rate"/>
    <s v="Rental"/>
    <m/>
    <m/>
    <m/>
    <n v="250"/>
    <m/>
    <m/>
    <m/>
    <n v="250"/>
    <m/>
    <m/>
    <m/>
    <s v="Retail"/>
    <m/>
    <n v="7500"/>
    <m/>
    <m/>
    <m/>
    <n v="250"/>
    <m/>
    <m/>
    <m/>
    <m/>
    <m/>
    <m/>
    <m/>
    <m/>
    <m/>
    <m/>
    <m/>
    <m/>
  </r>
  <r>
    <n v="1718"/>
    <s v="TBD - Affordable Housing for Native American and Alaskan Native"/>
    <m/>
    <m/>
    <x v="8"/>
    <m/>
    <x v="1"/>
    <s v="901 Navajo St"/>
    <s v="Denver"/>
    <s v="CO"/>
    <n v="39.7308453620535"/>
    <n v="-105.00470071456699"/>
    <x v="0"/>
    <x v="0"/>
    <m/>
    <m/>
    <s v="update"/>
    <m/>
    <x v="2"/>
    <s v="Affordable"/>
    <s v="Rental"/>
    <m/>
    <n v="190"/>
    <m/>
    <m/>
    <m/>
    <m/>
    <m/>
    <n v="190"/>
    <m/>
    <m/>
    <m/>
    <s v="Other"/>
    <m/>
    <m/>
    <n v="17158"/>
    <n v="17158"/>
    <m/>
    <n v="85"/>
    <s v="https://denverite.com/2023/04/11/mercy-housing-denver-housing-authority/"/>
    <m/>
    <m/>
    <m/>
    <m/>
    <s v="DHA/Mercy Housing"/>
    <m/>
    <m/>
    <m/>
    <m/>
    <m/>
    <s v="30-60% AMI; includes health clinic"/>
  </r>
  <r>
    <n v="1719"/>
    <s v="Benton Street Mixed Use"/>
    <m/>
    <m/>
    <x v="8"/>
    <m/>
    <x v="1"/>
    <s v="980 Benton St"/>
    <s v="Lakewood"/>
    <s v="CO"/>
    <n v="39.732960759980003"/>
    <n v="-105.05529342366501"/>
    <x v="11"/>
    <x v="57"/>
    <m/>
    <m/>
    <m/>
    <m/>
    <x v="2"/>
    <s v="Market Rate"/>
    <s v="Rental"/>
    <m/>
    <m/>
    <m/>
    <n v="18"/>
    <m/>
    <m/>
    <m/>
    <n v="18"/>
    <n v="15290"/>
    <n v="0.35099999999999998"/>
    <m/>
    <s v="Retail"/>
    <m/>
    <n v="1933"/>
    <m/>
    <m/>
    <m/>
    <n v="23"/>
    <s v="K:\Development Reviews\Lakewood\Benton Street Mixed-Use\SP23-0005 - 1st Submittal"/>
    <m/>
    <m/>
    <m/>
    <m/>
    <m/>
    <m/>
    <m/>
    <m/>
    <m/>
    <m/>
    <m/>
  </r>
  <r>
    <n v="1720"/>
    <s v="Ingalls Street Townhomes"/>
    <m/>
    <m/>
    <x v="8"/>
    <m/>
    <x v="1"/>
    <s v="1405 Ingalls St"/>
    <s v="Lakewood"/>
    <s v="CO"/>
    <n v="39.7387654554067"/>
    <n v="-105.064075784368"/>
    <x v="11"/>
    <x v="54"/>
    <m/>
    <m/>
    <m/>
    <m/>
    <x v="0"/>
    <s v="Market Rate"/>
    <s v="TBD"/>
    <s v="Townhomes"/>
    <m/>
    <m/>
    <n v="12"/>
    <m/>
    <m/>
    <m/>
    <n v="12"/>
    <m/>
    <m/>
    <m/>
    <s v="N/A"/>
    <m/>
    <m/>
    <m/>
    <m/>
    <m/>
    <n v="26"/>
    <s v="K:\Development Reviews\Lakewood\Ingalls Street Townhomes\SP22-0021 - 1st Submittal"/>
    <m/>
    <m/>
    <m/>
    <m/>
    <m/>
    <m/>
    <m/>
    <m/>
    <m/>
    <m/>
    <m/>
  </r>
  <r>
    <n v="1721"/>
    <s v="15 Sable Apartments"/>
    <m/>
    <m/>
    <x v="8"/>
    <m/>
    <x v="1"/>
    <s v="15 S Sable Blvd"/>
    <s v="Aurora"/>
    <s v="CO"/>
    <n v="39.717164366027802"/>
    <n v="-104.820101554323"/>
    <x v="7"/>
    <x v="19"/>
    <m/>
    <m/>
    <s v="update"/>
    <m/>
    <x v="0"/>
    <s v="Affordable"/>
    <m/>
    <m/>
    <n v="154"/>
    <m/>
    <m/>
    <m/>
    <m/>
    <m/>
    <n v="154"/>
    <m/>
    <m/>
    <m/>
    <m/>
    <m/>
    <m/>
    <m/>
    <m/>
    <m/>
    <m/>
    <s v="https://milehighcre.com/new-affordable-housing-project-in-aurora-secures-construction-financing/"/>
    <m/>
    <m/>
    <m/>
    <m/>
    <m/>
    <m/>
    <m/>
    <m/>
    <m/>
    <m/>
    <s v="30-70% AMI"/>
  </r>
  <r>
    <n v="1722"/>
    <s v="BrewDog"/>
    <m/>
    <m/>
    <x v="19"/>
    <m/>
    <x v="1"/>
    <s v="3950 Wynkoop St"/>
    <s v="Denver"/>
    <s v="CO"/>
    <n v="39.773627945431301"/>
    <n v="-104.972337803302"/>
    <x v="3"/>
    <x v="7"/>
    <m/>
    <m/>
    <m/>
    <m/>
    <x v="1"/>
    <s v="N/A"/>
    <m/>
    <m/>
    <m/>
    <m/>
    <m/>
    <m/>
    <m/>
    <m/>
    <n v="0"/>
    <m/>
    <m/>
    <m/>
    <s v="Other; Office"/>
    <n v="6624"/>
    <m/>
    <n v="10000"/>
    <m/>
    <m/>
    <m/>
    <s v="https://www.denverpost.com/2022/09/23/brewdog-opening-denver-location/"/>
    <m/>
    <m/>
    <m/>
    <m/>
    <m/>
    <m/>
    <m/>
    <m/>
    <m/>
    <m/>
    <m/>
  </r>
  <r>
    <n v="1723"/>
    <s v="Mica Rino"/>
    <m/>
    <m/>
    <x v="29"/>
    <m/>
    <x v="0"/>
    <s v="4290 Brighton Blvd"/>
    <s v="Denver"/>
    <s v="CO"/>
    <n v="39.776692412628996"/>
    <n v="-104.969688235606"/>
    <x v="3"/>
    <x v="7"/>
    <m/>
    <m/>
    <m/>
    <m/>
    <x v="0"/>
    <s v="Market Rate"/>
    <s v="Rental"/>
    <m/>
    <m/>
    <m/>
    <n v="397"/>
    <m/>
    <m/>
    <m/>
    <n v="397"/>
    <m/>
    <m/>
    <m/>
    <m/>
    <m/>
    <m/>
    <m/>
    <m/>
    <m/>
    <n v="392"/>
    <s v="https://www.thorntontomasetti.com/project/mica-rino ; https://www.apartments.com/mica-rino-denver-co/wrgy5sk/"/>
    <m/>
    <m/>
    <m/>
    <m/>
    <m/>
    <m/>
    <m/>
    <m/>
    <m/>
    <m/>
    <m/>
  </r>
  <r>
    <n v="1724"/>
    <s v="The Hudson"/>
    <m/>
    <m/>
    <x v="8"/>
    <m/>
    <x v="1"/>
    <s v="3650 Delgany St"/>
    <m/>
    <s v="CO"/>
    <m/>
    <m/>
    <x v="3"/>
    <x v="7"/>
    <m/>
    <m/>
    <m/>
    <m/>
    <x v="0"/>
    <s v="Market Rate"/>
    <s v="Rental"/>
    <m/>
    <m/>
    <m/>
    <n v="189"/>
    <m/>
    <m/>
    <m/>
    <n v="189"/>
    <m/>
    <m/>
    <m/>
    <m/>
    <m/>
    <m/>
    <m/>
    <m/>
    <m/>
    <n v="27"/>
    <s v="https://rtddenver-my.sharepoint.com/personal/chessy_brady_rtd-denver_com/_layouts/15/onedrive.aspx?id=%2Fpersonal%2Fchessy%5Fbrady%5Frtd%2Ddenver%5Fcom%2FDocuments%2FMicrosoft%20Teams%20Chat%20Files%2Fdbj%20Nearly%20200%20apartments%20proposed%20along%20De%2E%2E%2Epdf&amp;parent=%2Fpersonal%2Fchessy%5Fbrady%5Frtd%2Ddenver%5Fcom%2FDocuments%2FMicrosoft%20Teams%20Chat%20Files&amp;ga=1"/>
    <m/>
    <m/>
    <m/>
    <m/>
    <m/>
    <m/>
    <m/>
    <m/>
    <m/>
    <m/>
    <m/>
  </r>
  <r>
    <n v="1725"/>
    <s v="Mental Health Center Apts"/>
    <m/>
    <m/>
    <x v="8"/>
    <m/>
    <x v="1"/>
    <s v="5055 W. 10th Ave"/>
    <s v="Denver"/>
    <s v="CO"/>
    <n v="39.733580892761303"/>
    <n v="-105.051987716064"/>
    <x v="11"/>
    <x v="57"/>
    <m/>
    <m/>
    <m/>
    <m/>
    <x v="0"/>
    <s v="Affordable"/>
    <s v="Rental"/>
    <m/>
    <n v="60"/>
    <m/>
    <m/>
    <m/>
    <m/>
    <m/>
    <n v="60"/>
    <m/>
    <m/>
    <m/>
    <m/>
    <m/>
    <m/>
    <m/>
    <m/>
    <m/>
    <m/>
    <s v="https://businessden.com/2023/06/01/12-colorado-housing-projects-awarded-federal-tax-credits/"/>
    <m/>
    <m/>
    <m/>
    <m/>
    <m/>
    <m/>
    <m/>
    <m/>
    <m/>
    <m/>
    <m/>
  </r>
  <r>
    <n v="1726"/>
    <s v="Henninger Legacy Homes"/>
    <m/>
    <m/>
    <x v="8"/>
    <m/>
    <x v="1"/>
    <s v="333 W. Bayaud Ave"/>
    <s v="Denver"/>
    <s v="CO"/>
    <n v="39.715301283330099"/>
    <n v="-104.99307361791401"/>
    <x v="0"/>
    <x v="1"/>
    <m/>
    <m/>
    <m/>
    <m/>
    <x v="0"/>
    <s v="Affordable"/>
    <s v="Rental"/>
    <m/>
    <n v="60"/>
    <m/>
    <m/>
    <m/>
    <m/>
    <m/>
    <n v="60"/>
    <m/>
    <m/>
    <m/>
    <m/>
    <m/>
    <m/>
    <m/>
    <m/>
    <m/>
    <m/>
    <s v="https://businessden.com/2023/06/01/12-colorado-housing-projects-awarded-federal-tax-credits/"/>
    <m/>
    <m/>
    <m/>
    <m/>
    <m/>
    <m/>
    <m/>
    <m/>
    <m/>
    <m/>
    <m/>
  </r>
  <r>
    <n v="1727"/>
    <s v="Yates Quadplex"/>
    <m/>
    <m/>
    <x v="8"/>
    <m/>
    <x v="1"/>
    <s v="1328 NORTH YATES STREET"/>
    <m/>
    <s v="CO"/>
    <n v="39.7372992182353"/>
    <n v="-105.050721189957"/>
    <x v="11"/>
    <x v="57"/>
    <m/>
    <m/>
    <m/>
    <m/>
    <x v="0"/>
    <s v="TBD"/>
    <s v="TBD"/>
    <s v="Townhomes"/>
    <m/>
    <m/>
    <m/>
    <n v="4"/>
    <m/>
    <m/>
    <n v="4"/>
    <m/>
    <m/>
    <m/>
    <s v="N/A"/>
    <m/>
    <m/>
    <m/>
    <m/>
    <m/>
    <n v="4"/>
    <s v="K:\Development Reviews\Denver\2022PM0000598 - Yates Quad Plex\2023-SDP-0000212 - 1st Submittal"/>
    <m/>
    <m/>
    <m/>
    <m/>
    <m/>
    <m/>
    <m/>
    <m/>
    <m/>
    <m/>
    <m/>
  </r>
  <r>
    <n v="1728"/>
    <s v="Holiday Shopping Center Redevelopment"/>
    <m/>
    <m/>
    <x v="27"/>
    <m/>
    <x v="1"/>
    <s v="955 Sheridan Blvd"/>
    <s v="Lakewood"/>
    <s v="CO"/>
    <m/>
    <m/>
    <x v="11"/>
    <x v="57"/>
    <m/>
    <m/>
    <m/>
    <m/>
    <x v="0"/>
    <s v="TBD"/>
    <s v="Rent"/>
    <m/>
    <m/>
    <m/>
    <n v="362"/>
    <m/>
    <m/>
    <m/>
    <n v="362"/>
    <m/>
    <m/>
    <m/>
    <m/>
    <m/>
    <m/>
    <m/>
    <m/>
    <m/>
    <m/>
    <s v="https://businessden.com/2023/07/10/lakewood-loan-speeds-up-demolition-of-run-down-retail-center-along-sheridan/"/>
    <m/>
    <m/>
    <m/>
    <m/>
    <m/>
    <m/>
    <m/>
    <m/>
    <m/>
    <m/>
    <m/>
  </r>
  <r>
    <n v="1729"/>
    <s v="35th and Brighton Apartments"/>
    <m/>
    <m/>
    <x v="8"/>
    <m/>
    <x v="1"/>
    <s v="3510 N Brighton Blvd"/>
    <s v="Denver"/>
    <s v="CO"/>
    <n v="39.770403411588603"/>
    <n v="-104.97831150460701"/>
    <x v="3"/>
    <x v="7"/>
    <m/>
    <m/>
    <m/>
    <m/>
    <x v="0"/>
    <s v="TBD"/>
    <m/>
    <m/>
    <m/>
    <m/>
    <n v="263"/>
    <m/>
    <m/>
    <m/>
    <n v="263"/>
    <m/>
    <m/>
    <m/>
    <m/>
    <m/>
    <m/>
    <m/>
    <m/>
    <m/>
    <n v="85"/>
    <m/>
    <m/>
    <m/>
    <m/>
    <m/>
    <m/>
    <m/>
    <m/>
    <m/>
    <m/>
    <m/>
    <m/>
  </r>
  <r>
    <n v="1730"/>
    <s v="MAA Panorama"/>
    <m/>
    <m/>
    <x v="8"/>
    <m/>
    <x v="1"/>
    <s v="7700 S Chester St"/>
    <s v="Centennial"/>
    <s v="CO"/>
    <n v="39.575439555506101"/>
    <n v="-104.879876731568"/>
    <x v="8"/>
    <x v="30"/>
    <m/>
    <m/>
    <m/>
    <m/>
    <x v="2"/>
    <s v="TBD"/>
    <s v="Rental"/>
    <m/>
    <m/>
    <m/>
    <n v="528"/>
    <m/>
    <m/>
    <m/>
    <n v="528"/>
    <m/>
    <m/>
    <m/>
    <s v="Retail"/>
    <m/>
    <m/>
    <m/>
    <m/>
    <m/>
    <n v="847"/>
    <s v="K:\Development Reviews\Centennial\MAA Panorama\SITE-23-00017 - 1st Submittal"/>
    <m/>
    <m/>
    <m/>
    <m/>
    <m/>
    <m/>
    <m/>
    <m/>
    <m/>
    <m/>
    <m/>
  </r>
  <r>
    <n v="1731"/>
    <s v="3800 Brighton"/>
    <m/>
    <m/>
    <x v="8"/>
    <m/>
    <x v="1"/>
    <s v="3800 Brighton Blvd"/>
    <s v="Denver"/>
    <s v="CO"/>
    <n v="39.773094588442298"/>
    <n v="-104.974450615065"/>
    <x v="3"/>
    <x v="7"/>
    <m/>
    <m/>
    <m/>
    <m/>
    <x v="4"/>
    <s v="TBD"/>
    <m/>
    <m/>
    <m/>
    <m/>
    <m/>
    <m/>
    <m/>
    <m/>
    <n v="0"/>
    <m/>
    <m/>
    <m/>
    <m/>
    <m/>
    <m/>
    <m/>
    <m/>
    <m/>
    <m/>
    <m/>
    <m/>
    <m/>
    <m/>
    <m/>
    <m/>
    <m/>
    <m/>
    <m/>
    <m/>
    <m/>
    <m/>
  </r>
  <r>
    <n v="1732"/>
    <s v="AC Hotel Rino"/>
    <s v="Brighton Blvd Hotel"/>
    <m/>
    <x v="8"/>
    <m/>
    <x v="1"/>
    <s v="3680 N Brighton"/>
    <s v="Denver"/>
    <s v="CO"/>
    <n v="39.771988692893203"/>
    <n v="-104.976228104271"/>
    <x v="3"/>
    <x v="7"/>
    <m/>
    <m/>
    <m/>
    <m/>
    <x v="3"/>
    <s v="N/A"/>
    <m/>
    <m/>
    <m/>
    <m/>
    <m/>
    <m/>
    <m/>
    <m/>
    <n v="0"/>
    <m/>
    <m/>
    <m/>
    <s v="Retail"/>
    <m/>
    <n v="2567"/>
    <m/>
    <m/>
    <n v="128"/>
    <n v="0"/>
    <s v="K:\Development Reviews\Denver\2022PM0000482 - Brighton Blvd Hotel\2023-SDP-0000120 - 2nd Submittal"/>
    <m/>
    <m/>
    <m/>
    <m/>
    <m/>
    <m/>
    <m/>
    <m/>
    <m/>
    <m/>
    <m/>
  </r>
  <r>
    <n v="1733"/>
    <s v="Flats on the A"/>
    <m/>
    <m/>
    <x v="26"/>
    <m/>
    <x v="0"/>
    <s v="3910 Salida Street"/>
    <s v="Aurora"/>
    <s v="CO"/>
    <n v="39.7711587004584"/>
    <n v="-104.782708174343"/>
    <x v="3"/>
    <x v="67"/>
    <m/>
    <m/>
    <m/>
    <m/>
    <x v="0"/>
    <s v="Market Rate"/>
    <s v="Rental"/>
    <m/>
    <m/>
    <m/>
    <n v="374"/>
    <m/>
    <m/>
    <m/>
    <n v="374"/>
    <m/>
    <m/>
    <m/>
    <s v="N/A"/>
    <m/>
    <m/>
    <m/>
    <m/>
    <m/>
    <n v="527"/>
    <m/>
    <m/>
    <m/>
    <m/>
    <m/>
    <m/>
    <m/>
    <m/>
    <m/>
    <m/>
    <m/>
    <m/>
  </r>
  <r>
    <n v="1734"/>
    <s v="Fairfield at Arista"/>
    <m/>
    <s v="Arista Broomfield"/>
    <x v="8"/>
    <m/>
    <x v="1"/>
    <s v="8221 Transit Way"/>
    <s v="Broomfield"/>
    <s v="CO"/>
    <n v="39.908023609752703"/>
    <n v="-105.088764521817"/>
    <x v="5"/>
    <x v="13"/>
    <n v="161"/>
    <m/>
    <m/>
    <m/>
    <x v="0"/>
    <s v="Market Rate"/>
    <s v="Rental"/>
    <m/>
    <m/>
    <m/>
    <n v="387"/>
    <m/>
    <m/>
    <m/>
    <n v="387"/>
    <m/>
    <m/>
    <m/>
    <m/>
    <m/>
    <m/>
    <m/>
    <n v="0"/>
    <m/>
    <n v="635"/>
    <s v="https://www.broomfieldvoice.com/arista-fairfield-multifamily-concept-review"/>
    <m/>
    <m/>
    <m/>
    <m/>
    <m/>
    <m/>
    <m/>
    <m/>
    <m/>
    <m/>
    <m/>
  </r>
  <r>
    <n v="1735"/>
    <s v="Destinations at Arista"/>
    <s v="Steadfast at Arista"/>
    <s v="Arista Broomfield"/>
    <x v="26"/>
    <m/>
    <x v="0"/>
    <s v="8705 Parkland St"/>
    <s v="Broomfield"/>
    <s v="CO"/>
    <n v="39.905487844401897"/>
    <n v="-105.094435791168"/>
    <x v="5"/>
    <x v="13"/>
    <n v="161"/>
    <m/>
    <m/>
    <m/>
    <x v="0"/>
    <s v="Market Rate"/>
    <s v="Rental"/>
    <m/>
    <m/>
    <m/>
    <n v="325"/>
    <m/>
    <m/>
    <m/>
    <n v="325"/>
    <m/>
    <m/>
    <m/>
    <s v="N/A"/>
    <m/>
    <m/>
    <m/>
    <n v="0"/>
    <m/>
    <n v="577"/>
    <m/>
    <m/>
    <m/>
    <m/>
    <m/>
    <m/>
    <m/>
    <m/>
    <m/>
    <m/>
    <m/>
    <m/>
  </r>
  <r>
    <n v="1736"/>
    <s v="Children's Hospital Therapy Care Center"/>
    <m/>
    <s v="Arista Broomfield"/>
    <x v="9"/>
    <m/>
    <x v="0"/>
    <s v="8401 Arista Pl"/>
    <s v="Broomfield"/>
    <s v="CO"/>
    <n v="39.906517471515997"/>
    <n v="-105.09162844472699"/>
    <x v="5"/>
    <x v="13"/>
    <n v="161"/>
    <m/>
    <m/>
    <m/>
    <x v="1"/>
    <s v="N/A"/>
    <m/>
    <m/>
    <m/>
    <m/>
    <m/>
    <m/>
    <m/>
    <m/>
    <n v="0"/>
    <m/>
    <m/>
    <m/>
    <s v="Other"/>
    <m/>
    <m/>
    <n v="60000"/>
    <n v="60000"/>
    <m/>
    <n v="271"/>
    <m/>
    <m/>
    <m/>
    <m/>
    <m/>
    <m/>
    <m/>
    <m/>
    <m/>
    <m/>
    <m/>
    <m/>
  </r>
  <r>
    <n v="1737"/>
    <s v="KB Homes"/>
    <m/>
    <s v="Arista Broomfield"/>
    <x v="9"/>
    <m/>
    <x v="0"/>
    <s v="Uptown Ave and Parkland St (SW)"/>
    <s v="Broomfield"/>
    <s v="CO"/>
    <n v="39.903467506839398"/>
    <n v="-105.09174270797"/>
    <x v="5"/>
    <x v="13"/>
    <n v="161"/>
    <m/>
    <m/>
    <m/>
    <x v="0"/>
    <s v="Market Rate"/>
    <s v="Owner"/>
    <s v="Duplex"/>
    <m/>
    <m/>
    <m/>
    <n v="62"/>
    <m/>
    <m/>
    <n v="62"/>
    <m/>
    <m/>
    <m/>
    <m/>
    <m/>
    <m/>
    <m/>
    <n v="0"/>
    <m/>
    <n v="223"/>
    <m/>
    <m/>
    <m/>
    <m/>
    <m/>
    <m/>
    <m/>
    <m/>
    <m/>
    <m/>
    <m/>
    <m/>
  </r>
  <r>
    <n v="1738"/>
    <s v="Parcel V - Phase 1"/>
    <m/>
    <s v="Arista Broomfield"/>
    <x v="18"/>
    <m/>
    <x v="0"/>
    <s v="Uptown Ave and Parkland St (SE)"/>
    <s v="Broomfield"/>
    <s v="CO"/>
    <n v="39.903650548429702"/>
    <n v="-105.089947508479"/>
    <x v="5"/>
    <x v="13"/>
    <n v="161"/>
    <m/>
    <m/>
    <m/>
    <x v="0"/>
    <s v="Market Rate"/>
    <s v="Owner"/>
    <s v="Townhomes"/>
    <m/>
    <m/>
    <m/>
    <n v="28"/>
    <m/>
    <m/>
    <n v="28"/>
    <m/>
    <m/>
    <m/>
    <s v="N/A"/>
    <m/>
    <m/>
    <m/>
    <n v="0"/>
    <m/>
    <n v="50"/>
    <m/>
    <m/>
    <m/>
    <m/>
    <m/>
    <m/>
    <m/>
    <m/>
    <m/>
    <m/>
    <m/>
    <m/>
  </r>
  <r>
    <n v="1739"/>
    <s v="Century Communities"/>
    <m/>
    <s v="Arista Broomfield"/>
    <x v="0"/>
    <m/>
    <x v="0"/>
    <s v="Uptown Ave and Central Ct"/>
    <s v="Broomfield"/>
    <s v="CO"/>
    <n v="39.902361021122303"/>
    <n v="-105.08940525912899"/>
    <x v="5"/>
    <x v="13"/>
    <n v="161"/>
    <m/>
    <m/>
    <m/>
    <x v="0"/>
    <s v="Market Rate"/>
    <s v="Owner"/>
    <s v="Townhomes"/>
    <m/>
    <m/>
    <m/>
    <n v="92"/>
    <m/>
    <m/>
    <n v="92"/>
    <m/>
    <m/>
    <m/>
    <s v="N/A"/>
    <m/>
    <m/>
    <m/>
    <n v="0"/>
    <m/>
    <n v="236"/>
    <m/>
    <m/>
    <m/>
    <m/>
    <m/>
    <m/>
    <m/>
    <m/>
    <m/>
    <m/>
    <m/>
    <m/>
  </r>
  <r>
    <n v="1740"/>
    <s v="Arista Place Lot 4"/>
    <m/>
    <s v="Arista Broomfield"/>
    <x v="10"/>
    <m/>
    <x v="0"/>
    <s v="Arista Place and Colony Row"/>
    <s v="Broomfield"/>
    <s v="CO"/>
    <n v="39.906026246382503"/>
    <n v="-105.08846862339399"/>
    <x v="5"/>
    <x v="13"/>
    <n v="161"/>
    <m/>
    <m/>
    <m/>
    <x v="1"/>
    <s v="N/A"/>
    <m/>
    <m/>
    <m/>
    <m/>
    <m/>
    <m/>
    <m/>
    <m/>
    <n v="0"/>
    <m/>
    <m/>
    <m/>
    <s v="Office, Retail"/>
    <n v="67735"/>
    <n v="24728"/>
    <m/>
    <n v="92463"/>
    <m/>
    <n v="399"/>
    <m/>
    <m/>
    <m/>
    <m/>
    <m/>
    <m/>
    <m/>
    <m/>
    <m/>
    <m/>
    <m/>
    <m/>
  </r>
  <r>
    <n v="1741"/>
    <s v="Arista Place Lot 5"/>
    <m/>
    <s v="Arista Broomfield"/>
    <x v="10"/>
    <m/>
    <x v="0"/>
    <s v="Arista Place and Central Ct"/>
    <s v="Broomfield"/>
    <s v="CO"/>
    <n v="39.906011843767097"/>
    <n v="-105.086851251512"/>
    <x v="5"/>
    <x v="13"/>
    <n v="161"/>
    <m/>
    <m/>
    <m/>
    <x v="1"/>
    <s v="N/A"/>
    <m/>
    <m/>
    <m/>
    <m/>
    <m/>
    <m/>
    <m/>
    <m/>
    <n v="0"/>
    <m/>
    <m/>
    <m/>
    <m/>
    <n v="94432"/>
    <n v="24894"/>
    <m/>
    <n v="119326"/>
    <m/>
    <n v="477"/>
    <m/>
    <m/>
    <m/>
    <m/>
    <m/>
    <m/>
    <m/>
    <m/>
    <m/>
    <m/>
    <m/>
    <m/>
  </r>
  <r>
    <n v="1742"/>
    <s v="Live Work Lofts"/>
    <m/>
    <s v="Arista Broomfield"/>
    <x v="10"/>
    <m/>
    <x v="0"/>
    <s v="Transit Way and Colony Row"/>
    <s v="Broomfield"/>
    <s v="CO"/>
    <n v="39.906600291018599"/>
    <n v="-105.089069438156"/>
    <x v="5"/>
    <x v="13"/>
    <n v="161"/>
    <m/>
    <m/>
    <m/>
    <x v="2"/>
    <s v="Market Rate"/>
    <s v="Owner"/>
    <s v="Townhomes"/>
    <m/>
    <m/>
    <m/>
    <n v="13"/>
    <m/>
    <m/>
    <n v="13"/>
    <m/>
    <m/>
    <m/>
    <s v="Retail"/>
    <m/>
    <n v="615"/>
    <m/>
    <n v="615"/>
    <m/>
    <n v="35"/>
    <m/>
    <m/>
    <m/>
    <m/>
    <m/>
    <m/>
    <m/>
    <m/>
    <m/>
    <m/>
    <m/>
    <m/>
  </r>
  <r>
    <n v="1743"/>
    <s v="Crosswinds at Arista"/>
    <m/>
    <s v="Arista Broomfield"/>
    <x v="26"/>
    <m/>
    <x v="0"/>
    <s v="8710 Uptown Ave"/>
    <s v="Broomfield"/>
    <s v="CO"/>
    <n v="39.9082034897827"/>
    <n v="-105.094965201921"/>
    <x v="5"/>
    <x v="13"/>
    <n v="161"/>
    <m/>
    <m/>
    <m/>
    <x v="0"/>
    <s v="Affordable"/>
    <s v="Rental"/>
    <m/>
    <n v="159"/>
    <m/>
    <m/>
    <m/>
    <m/>
    <m/>
    <n v="159"/>
    <m/>
    <m/>
    <m/>
    <m/>
    <m/>
    <m/>
    <m/>
    <n v="0"/>
    <m/>
    <n v="282"/>
    <m/>
    <m/>
    <m/>
    <m/>
    <m/>
    <m/>
    <m/>
    <m/>
    <m/>
    <m/>
    <m/>
    <m/>
  </r>
  <r>
    <n v="1744"/>
    <s v="Arista Class A Office"/>
    <m/>
    <s v="Arista Broomfield"/>
    <x v="8"/>
    <m/>
    <x v="1"/>
    <s v="8520 Uptown Ave"/>
    <s v="Broomfield"/>
    <s v="CO"/>
    <n v="39.907459073287797"/>
    <n v="-105.093059629614"/>
    <x v="5"/>
    <x v="13"/>
    <n v="161"/>
    <m/>
    <m/>
    <m/>
    <x v="1"/>
    <s v="N/A"/>
    <m/>
    <m/>
    <m/>
    <m/>
    <m/>
    <m/>
    <m/>
    <m/>
    <n v="0"/>
    <m/>
    <m/>
    <m/>
    <s v="Office"/>
    <n v="81300"/>
    <m/>
    <m/>
    <n v="81300"/>
    <m/>
    <n v="270"/>
    <m/>
    <m/>
    <m/>
    <m/>
    <m/>
    <m/>
    <m/>
    <m/>
    <m/>
    <m/>
    <m/>
    <m/>
  </r>
  <r>
    <n v="1745"/>
    <s v="Civic Duty Beer Garden"/>
    <m/>
    <s v="Arista Broomfield"/>
    <x v="8"/>
    <m/>
    <x v="1"/>
    <s v="8000 Arista Pl"/>
    <s v="Broomfield"/>
    <s v="CO"/>
    <n v="39.905218642389499"/>
    <n v="-105.086806285512"/>
    <x v="5"/>
    <x v="13"/>
    <n v="161"/>
    <m/>
    <m/>
    <m/>
    <x v="1"/>
    <s v="N/A"/>
    <m/>
    <m/>
    <m/>
    <m/>
    <m/>
    <m/>
    <m/>
    <m/>
    <n v="0"/>
    <m/>
    <m/>
    <m/>
    <s v="Retail"/>
    <m/>
    <n v="3700"/>
    <m/>
    <m/>
    <m/>
    <m/>
    <m/>
    <m/>
    <m/>
    <m/>
    <m/>
    <m/>
    <m/>
    <m/>
    <m/>
    <m/>
    <m/>
    <m/>
  </r>
  <r>
    <n v="1746"/>
    <s v="Wadsworth Junction Apartments"/>
    <m/>
    <m/>
    <x v="8"/>
    <m/>
    <x v="1"/>
    <s v="11495 Wadsworth Boulevard"/>
    <s v="Broomfield"/>
    <s v="CO"/>
    <n v="39.904516717822403"/>
    <n v="-105.08226264689699"/>
    <x v="5"/>
    <x v="13"/>
    <n v="161"/>
    <m/>
    <m/>
    <m/>
    <x v="0"/>
    <s v="Market Rate"/>
    <s v="Rental"/>
    <m/>
    <m/>
    <m/>
    <n v="227"/>
    <m/>
    <m/>
    <m/>
    <n v="227"/>
    <m/>
    <m/>
    <m/>
    <m/>
    <m/>
    <m/>
    <m/>
    <m/>
    <m/>
    <n v="401"/>
    <m/>
    <m/>
    <m/>
    <m/>
    <m/>
    <m/>
    <m/>
    <m/>
    <m/>
    <m/>
    <m/>
    <m/>
  </r>
  <r>
    <n v="1747"/>
    <s v="Missing Middle Apartments"/>
    <m/>
    <m/>
    <x v="8"/>
    <m/>
    <x v="1"/>
    <s v="3625 W 10th Ave"/>
    <s v="Denver"/>
    <s v="CO"/>
    <n v="39.733152417624197"/>
    <n v="-105.03547764276099"/>
    <x v="11"/>
    <x v="56"/>
    <m/>
    <m/>
    <m/>
    <m/>
    <x v="0"/>
    <s v="Affordable"/>
    <s v="Rental"/>
    <m/>
    <n v="21"/>
    <m/>
    <m/>
    <m/>
    <m/>
    <m/>
    <n v="21"/>
    <m/>
    <m/>
    <m/>
    <m/>
    <m/>
    <m/>
    <m/>
    <m/>
    <m/>
    <n v="4"/>
    <m/>
    <m/>
    <m/>
    <m/>
    <m/>
    <m/>
    <m/>
    <m/>
    <m/>
    <m/>
    <m/>
    <m/>
  </r>
  <r>
    <n v="1748"/>
    <s v="Albion and Iliff Affordable Apartments"/>
    <m/>
    <m/>
    <x v="8"/>
    <m/>
    <x v="1"/>
    <s v="NE corner of Albion and Iliff"/>
    <s v="Denver"/>
    <s v="CO"/>
    <n v="39.675155337466798"/>
    <n v="-104.939310491496"/>
    <x v="8"/>
    <x v="28"/>
    <m/>
    <m/>
    <m/>
    <m/>
    <x v="0"/>
    <s v="Affordable"/>
    <s v="Rental"/>
    <m/>
    <n v="169"/>
    <m/>
    <m/>
    <m/>
    <m/>
    <m/>
    <n v="169"/>
    <m/>
    <m/>
    <m/>
    <m/>
    <m/>
    <m/>
    <m/>
    <m/>
    <m/>
    <m/>
    <m/>
    <m/>
    <m/>
    <m/>
    <m/>
    <m/>
    <m/>
    <m/>
    <m/>
    <m/>
    <m/>
    <m/>
  </r>
  <r>
    <n v="1749"/>
    <s v="Hanover Alameda Station"/>
    <m/>
    <m/>
    <x v="8"/>
    <m/>
    <x v="1"/>
    <s v="301 S Cherokee"/>
    <s v="Denver"/>
    <s v="CO"/>
    <n v="39.710642634060399"/>
    <n v="-104.993220017422"/>
    <x v="0"/>
    <x v="1"/>
    <m/>
    <m/>
    <m/>
    <m/>
    <x v="2"/>
    <s v="Market Rate"/>
    <s v="Rental"/>
    <m/>
    <m/>
    <m/>
    <n v="721"/>
    <m/>
    <m/>
    <m/>
    <n v="721"/>
    <m/>
    <m/>
    <m/>
    <s v="Retail, Office"/>
    <n v="3681"/>
    <n v="8188"/>
    <m/>
    <m/>
    <m/>
    <n v="950"/>
    <s v="K:\Development Reviews\Denver\2021PM0000555 - 301 S Cherokee St\2022-SDP-0000315 - 3rd Submittal"/>
    <m/>
    <m/>
    <m/>
    <m/>
    <m/>
    <m/>
    <m/>
    <m/>
    <m/>
    <m/>
    <m/>
  </r>
  <r>
    <n v="1750"/>
    <s v="Chestnut Place"/>
    <m/>
    <m/>
    <x v="8"/>
    <m/>
    <x v="1"/>
    <s v="1901 Chestnut Pl"/>
    <s v="Denver"/>
    <s v="CO"/>
    <n v="39.757223639187202"/>
    <n v="-104.999942844252"/>
    <x v="2"/>
    <x v="6"/>
    <m/>
    <m/>
    <m/>
    <m/>
    <x v="0"/>
    <s v="TBD"/>
    <s v="TBD"/>
    <m/>
    <m/>
    <m/>
    <n v="177"/>
    <m/>
    <m/>
    <m/>
    <n v="177"/>
    <m/>
    <m/>
    <m/>
    <s v="Retail"/>
    <m/>
    <n v="8568"/>
    <m/>
    <m/>
    <m/>
    <m/>
    <m/>
    <m/>
    <m/>
    <m/>
    <m/>
    <m/>
    <m/>
    <m/>
    <m/>
    <m/>
    <m/>
    <m/>
  </r>
  <r>
    <n v="1751"/>
    <s v="Joli"/>
    <m/>
    <s v="DHA Sun Valley Redevelopment"/>
    <x v="28"/>
    <m/>
    <x v="1"/>
    <m/>
    <s v="Denver"/>
    <s v="CO"/>
    <n v="39.7325759429607"/>
    <n v="-105.017833105134"/>
    <x v="11"/>
    <x v="48"/>
    <m/>
    <m/>
    <m/>
    <m/>
    <x v="2"/>
    <s v="Mixed Income"/>
    <s v="Rental"/>
    <m/>
    <n v="80"/>
    <m/>
    <n v="53"/>
    <m/>
    <m/>
    <m/>
    <n v="133"/>
    <m/>
    <m/>
    <m/>
    <s v="Retail"/>
    <m/>
    <m/>
    <m/>
    <m/>
    <m/>
    <m/>
    <s v="https://www.denverhousing.org/wp-content/uploads/2022/01/Nov.-2021-Sun-Valley-Update-presentation.pdf"/>
    <m/>
    <m/>
    <m/>
    <m/>
    <m/>
    <m/>
    <m/>
    <m/>
    <m/>
    <m/>
    <m/>
  </r>
  <r>
    <n v="1752"/>
    <s v="FLO"/>
    <m/>
    <s v="DHA Sun Valley Redevelopment"/>
    <x v="28"/>
    <m/>
    <x v="1"/>
    <m/>
    <s v="Denver"/>
    <s v="CO"/>
    <n v="39.731560084623403"/>
    <n v="-105.018075277508"/>
    <x v="11"/>
    <x v="48"/>
    <m/>
    <m/>
    <m/>
    <m/>
    <x v="0"/>
    <s v="Affordable"/>
    <s v="Rental"/>
    <m/>
    <m/>
    <m/>
    <m/>
    <m/>
    <n v="212"/>
    <m/>
    <n v="212"/>
    <m/>
    <m/>
    <m/>
    <m/>
    <m/>
    <m/>
    <m/>
    <m/>
    <m/>
    <m/>
    <s v="https://milehighcre.com/dhas-sun-valley-phase-3-breaks-ground/"/>
    <m/>
    <m/>
    <m/>
    <m/>
    <m/>
    <m/>
    <m/>
    <m/>
    <m/>
    <m/>
    <m/>
  </r>
  <r>
    <n v="1753"/>
    <s v="TBD- Affordable Modular Apts"/>
    <m/>
    <m/>
    <x v="8"/>
    <m/>
    <x v="1"/>
    <s v="2639 W Holden Pl"/>
    <s v="Denver"/>
    <s v="CO"/>
    <n v="39.735851778531803"/>
    <n v="-105.02036598816299"/>
    <x v="11"/>
    <x v="48"/>
    <m/>
    <m/>
    <m/>
    <m/>
    <x v="0"/>
    <s v="Affordable"/>
    <s v="Rental"/>
    <s v="Modular"/>
    <n v="77"/>
    <m/>
    <m/>
    <m/>
    <m/>
    <m/>
    <n v="77"/>
    <m/>
    <m/>
    <m/>
    <m/>
    <m/>
    <m/>
    <m/>
    <m/>
    <m/>
    <m/>
    <m/>
    <m/>
    <m/>
    <m/>
    <m/>
    <m/>
    <m/>
    <m/>
    <m/>
    <m/>
    <m/>
    <m/>
  </r>
  <r>
    <n v="1754"/>
    <s v="Phantom Residences"/>
    <m/>
    <m/>
    <x v="8"/>
    <m/>
    <x v="1"/>
    <s v="NW corner S. Cherokee St &amp; W. Warren Ave"/>
    <s v="Denver"/>
    <s v="CO"/>
    <n v="39.676851900087797"/>
    <n v="-104.991480166388"/>
    <x v="9"/>
    <x v="40"/>
    <n v="61"/>
    <m/>
    <m/>
    <m/>
    <x v="0"/>
    <s v="Market Rate"/>
    <s v="TBD"/>
    <s v="Townhomes"/>
    <m/>
    <m/>
    <m/>
    <n v="5"/>
    <m/>
    <m/>
    <n v="5"/>
    <m/>
    <m/>
    <m/>
    <s v="N/A"/>
    <m/>
    <m/>
    <m/>
    <m/>
    <m/>
    <n v="4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A52479-C178-497C-BA94-63292176D0DE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multipleFieldFilters="0">
  <location ref="B7:G112" firstHeaderRow="0" firstDataRow="1" firstDataCol="3" rowPageCount="2" colPageCount="1"/>
  <pivotFields count="51"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axis="axisPage" compact="0" outline="0" multipleItemSelectionAllowed="1" showAll="0" defaultSubtotal="0">
      <items count="30">
        <item x="5"/>
        <item x="25"/>
        <item x="23"/>
        <item x="24"/>
        <item x="22"/>
        <item x="16"/>
        <item x="21"/>
        <item x="10"/>
        <item x="18"/>
        <item x="7"/>
        <item x="6"/>
        <item x="15"/>
        <item x="20"/>
        <item x="9"/>
        <item x="1"/>
        <item x="0"/>
        <item x="3"/>
        <item x="14"/>
        <item x="11"/>
        <item x="12"/>
        <item x="2"/>
        <item x="13"/>
        <item x="4"/>
        <item x="17"/>
        <item x="8"/>
        <item x="19"/>
        <item x="27"/>
        <item x="26"/>
        <item x="28"/>
        <item x="29"/>
      </items>
    </pivotField>
    <pivotField compact="0" outline="0" showAll="0" defaultSubtotal="0"/>
    <pivotField axis="axisRow" compact="0" outline="0" multipleItemSelectionAllowed="1" showAll="0" defaultSubtotal="0">
      <items count="3">
        <item x="0"/>
        <item x="1"/>
        <item m="1"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166" outline="0" showAll="0" defaultSubtotal="0"/>
    <pivotField axis="axisRow" compact="0" outline="0" multipleItemSelectionAllowed="1" showAll="0" sortType="ascending" defaultSubtotal="0">
      <items count="14">
        <item x="3"/>
        <item x="4"/>
        <item x="0"/>
        <item x="1"/>
        <item x="2"/>
        <item x="5"/>
        <item x="6"/>
        <item x="10"/>
        <item x="12"/>
        <item x="7"/>
        <item x="8"/>
        <item x="9"/>
        <item x="11"/>
        <item m="1" x="13"/>
      </items>
    </pivotField>
    <pivotField axis="axisRow" compact="0" outline="0" multipleItemSelectionAllowed="1" showAll="0" sortType="ascending" defaultSubtotal="0">
      <items count="121">
        <item m="1" x="115"/>
        <item m="1" x="89"/>
        <item x="0"/>
        <item m="1" x="84"/>
        <item m="1" x="110"/>
        <item x="44"/>
        <item m="1" x="92"/>
        <item m="1" x="73"/>
        <item x="45"/>
        <item m="1" x="82"/>
        <item m="1" x="106"/>
        <item x="46"/>
        <item m="1" x="83"/>
        <item m="1" x="118"/>
        <item x="19"/>
        <item m="1" x="72"/>
        <item m="1" x="95"/>
        <item x="47"/>
        <item m="1" x="117"/>
        <item m="1" x="91"/>
        <item x="7"/>
        <item m="1" x="97"/>
        <item m="1" x="76"/>
        <item x="67"/>
        <item x="9"/>
        <item m="1" x="88"/>
        <item m="1" x="114"/>
        <item x="8"/>
        <item m="1" x="75"/>
        <item m="1" x="96"/>
        <item m="1" x="111"/>
        <item x="10"/>
        <item m="1" x="68"/>
        <item x="1"/>
        <item x="26"/>
        <item x="16"/>
        <item x="4"/>
        <item x="20"/>
        <item x="5"/>
        <item x="27"/>
        <item x="12"/>
        <item x="11"/>
        <item m="1" x="98"/>
        <item m="1" x="86"/>
        <item x="66"/>
        <item x="21"/>
        <item x="2"/>
        <item x="28"/>
        <item x="59"/>
        <item x="29"/>
        <item x="22"/>
        <item m="1" x="74"/>
        <item x="48"/>
        <item m="1" x="71"/>
        <item x="30"/>
        <item m="1" x="93"/>
        <item m="1" x="94"/>
        <item x="64"/>
        <item x="60"/>
        <item x="39"/>
        <item x="40"/>
        <item x="49"/>
        <item x="23"/>
        <item x="50"/>
        <item m="1" x="87"/>
        <item m="1" x="113"/>
        <item x="3"/>
        <item x="24"/>
        <item x="51"/>
        <item x="52"/>
        <item m="1" x="79"/>
        <item x="53"/>
        <item m="1" x="78"/>
        <item x="54"/>
        <item x="31"/>
        <item x="41"/>
        <item x="42"/>
        <item x="32"/>
        <item m="1" x="70"/>
        <item m="1" x="77"/>
        <item x="33"/>
        <item m="1" x="119"/>
        <item x="62"/>
        <item x="25"/>
        <item x="55"/>
        <item x="17"/>
        <item x="34"/>
        <item m="1" x="85"/>
        <item m="1" x="100"/>
        <item x="43"/>
        <item m="1" x="102"/>
        <item m="1" x="104"/>
        <item m="1" x="103"/>
        <item x="56"/>
        <item x="65"/>
        <item x="57"/>
        <item x="35"/>
        <item x="36"/>
        <item m="1" x="105"/>
        <item m="1" x="109"/>
        <item x="63"/>
        <item x="6"/>
        <item x="37"/>
        <item m="1" x="112"/>
        <item m="1" x="108"/>
        <item m="1" x="116"/>
        <item m="1" x="81"/>
        <item m="1" x="101"/>
        <item m="1" x="107"/>
        <item m="1" x="80"/>
        <item m="1" x="90"/>
        <item x="13"/>
        <item x="14"/>
        <item x="58"/>
        <item x="15"/>
        <item x="18"/>
        <item m="1" x="120"/>
        <item m="1" x="99"/>
        <item x="61"/>
        <item x="38"/>
        <item m="1" x="69"/>
      </items>
    </pivotField>
    <pivotField compact="0" outline="0" subtotalTop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8">
        <item x="1"/>
        <item x="5"/>
        <item x="3"/>
        <item m="1" x="7"/>
        <item x="0"/>
        <item x="4"/>
        <item x="2"/>
        <item x="6"/>
      </items>
    </pivotField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compact="0" outline="0" subtotalTop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3">
    <field x="12"/>
    <field x="13"/>
    <field x="6"/>
  </rowFields>
  <rowItems count="105">
    <i>
      <x/>
      <x v="20"/>
      <x/>
    </i>
    <i r="2">
      <x v="1"/>
    </i>
    <i r="1">
      <x v="23"/>
      <x/>
    </i>
    <i r="1">
      <x v="24"/>
      <x/>
    </i>
    <i r="1">
      <x v="31"/>
      <x/>
    </i>
    <i r="2">
      <x v="1"/>
    </i>
    <i r="1">
      <x v="41"/>
      <x/>
    </i>
    <i r="2">
      <x v="1"/>
    </i>
    <i>
      <x v="1"/>
      <x v="27"/>
      <x/>
    </i>
    <i r="2">
      <x v="1"/>
    </i>
    <i r="1">
      <x v="115"/>
      <x/>
    </i>
    <i r="2">
      <x v="1"/>
    </i>
    <i>
      <x v="2"/>
      <x v="2"/>
      <x/>
    </i>
    <i r="2">
      <x v="1"/>
    </i>
    <i r="1">
      <x v="33"/>
      <x/>
    </i>
    <i r="2">
      <x v="1"/>
    </i>
    <i r="1">
      <x v="46"/>
      <x/>
    </i>
    <i r="2">
      <x v="1"/>
    </i>
    <i r="1">
      <x v="66"/>
      <x/>
    </i>
    <i r="2">
      <x v="1"/>
    </i>
    <i>
      <x v="3"/>
      <x v="36"/>
      <x/>
    </i>
    <i r="1">
      <x v="38"/>
      <x v="1"/>
    </i>
    <i r="1">
      <x v="58"/>
      <x/>
    </i>
    <i>
      <x v="4"/>
      <x v="101"/>
      <x/>
    </i>
    <i r="2">
      <x v="1"/>
    </i>
    <i>
      <x v="5"/>
      <x v="40"/>
      <x/>
    </i>
    <i r="2">
      <x v="1"/>
    </i>
    <i r="1">
      <x v="111"/>
      <x/>
    </i>
    <i r="2">
      <x v="1"/>
    </i>
    <i r="1">
      <x v="112"/>
      <x/>
    </i>
    <i r="1">
      <x v="113"/>
      <x v="1"/>
    </i>
    <i r="1">
      <x v="114"/>
      <x/>
    </i>
    <i r="2">
      <x v="1"/>
    </i>
    <i>
      <x v="6"/>
      <x v="35"/>
      <x/>
    </i>
    <i r="1">
      <x v="44"/>
      <x v="1"/>
    </i>
    <i r="1">
      <x v="85"/>
      <x/>
    </i>
    <i r="2">
      <x v="1"/>
    </i>
    <i r="1">
      <x v="118"/>
      <x/>
    </i>
    <i>
      <x v="7"/>
      <x v="5"/>
      <x/>
    </i>
    <i r="2">
      <x v="1"/>
    </i>
    <i r="1">
      <x v="8"/>
      <x/>
    </i>
    <i r="1">
      <x v="11"/>
      <x/>
    </i>
    <i r="2">
      <x v="1"/>
    </i>
    <i r="1">
      <x v="17"/>
      <x/>
    </i>
    <i r="2">
      <x v="1"/>
    </i>
    <i>
      <x v="8"/>
      <x v="48"/>
      <x/>
    </i>
    <i r="2">
      <x v="1"/>
    </i>
    <i r="1">
      <x v="57"/>
      <x v="1"/>
    </i>
    <i r="1">
      <x v="82"/>
      <x/>
    </i>
    <i r="2">
      <x v="1"/>
    </i>
    <i r="1">
      <x v="100"/>
      <x/>
    </i>
    <i>
      <x v="9"/>
      <x v="14"/>
      <x/>
    </i>
    <i r="2">
      <x v="1"/>
    </i>
    <i r="1">
      <x v="37"/>
      <x/>
    </i>
    <i r="2">
      <x v="1"/>
    </i>
    <i r="1">
      <x v="45"/>
      <x/>
    </i>
    <i r="2">
      <x v="1"/>
    </i>
    <i r="1">
      <x v="50"/>
      <x/>
    </i>
    <i r="1">
      <x v="62"/>
      <x/>
    </i>
    <i r="1">
      <x v="67"/>
      <x/>
    </i>
    <i r="1">
      <x v="83"/>
      <x/>
    </i>
    <i r="2">
      <x v="1"/>
    </i>
    <i>
      <x v="10"/>
      <x v="34"/>
      <x/>
    </i>
    <i r="2">
      <x v="1"/>
    </i>
    <i r="1">
      <x v="39"/>
      <x/>
    </i>
    <i r="2">
      <x v="1"/>
    </i>
    <i r="1">
      <x v="47"/>
      <x/>
    </i>
    <i r="2">
      <x v="1"/>
    </i>
    <i r="1">
      <x v="49"/>
      <x/>
    </i>
    <i r="1">
      <x v="54"/>
      <x/>
    </i>
    <i r="2">
      <x v="1"/>
    </i>
    <i r="1">
      <x v="74"/>
      <x/>
    </i>
    <i r="2">
      <x v="1"/>
    </i>
    <i r="1">
      <x v="77"/>
      <x v="1"/>
    </i>
    <i r="1">
      <x v="80"/>
      <x/>
    </i>
    <i r="1">
      <x v="86"/>
      <x/>
    </i>
    <i r="1">
      <x v="94"/>
      <x/>
    </i>
    <i r="2">
      <x v="1"/>
    </i>
    <i r="1">
      <x v="96"/>
      <x/>
    </i>
    <i r="1">
      <x v="97"/>
      <x/>
    </i>
    <i r="1">
      <x v="102"/>
      <x/>
    </i>
    <i r="1">
      <x v="119"/>
      <x/>
    </i>
    <i>
      <x v="11"/>
      <x v="59"/>
      <x/>
    </i>
    <i r="1">
      <x v="60"/>
      <x/>
    </i>
    <i r="2">
      <x v="1"/>
    </i>
    <i r="1">
      <x v="75"/>
      <x/>
    </i>
    <i r="1">
      <x v="76"/>
      <x/>
    </i>
    <i r="1">
      <x v="89"/>
      <x/>
    </i>
    <i>
      <x v="12"/>
      <x v="52"/>
      <x/>
    </i>
    <i r="2">
      <x v="1"/>
    </i>
    <i r="1">
      <x v="61"/>
      <x/>
    </i>
    <i r="1">
      <x v="63"/>
      <x/>
    </i>
    <i r="1">
      <x v="68"/>
      <x/>
    </i>
    <i r="1">
      <x v="69"/>
      <x/>
    </i>
    <i r="1">
      <x v="71"/>
      <x/>
    </i>
    <i r="2">
      <x v="1"/>
    </i>
    <i r="1">
      <x v="73"/>
      <x/>
    </i>
    <i r="2">
      <x v="1"/>
    </i>
    <i r="1">
      <x v="84"/>
      <x/>
    </i>
    <i r="2">
      <x v="1"/>
    </i>
    <i r="1">
      <x v="93"/>
      <x/>
    </i>
    <i r="2">
      <x v="1"/>
    </i>
    <i r="1">
      <x v="95"/>
      <x/>
    </i>
    <i r="2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8" hier="-1"/>
    <pageField fld="4" hier="-1"/>
  </pageFields>
  <dataFields count="3">
    <dataField name="Sum of Total Residential Units (#)" fld="28" baseField="0" baseItem="0"/>
    <dataField name="Sum of Total Commercial (SF)" fld="36" baseField="0" baseItem="0"/>
    <dataField name="Sum of Hotel Keys (#)" fld="37" baseField="13" baseItem="23"/>
  </dataFields>
  <formats count="3"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BC63AA-065C-4DE1-91E5-CBDED60354A0}" name="Table2" displayName="Table2" ref="B4:C7" totalsRowShown="0" headerRowDxfId="31">
  <autoFilter ref="B4:C7" xr:uid="{EA924D62-00BF-4115-90EB-830B60ACFC71}"/>
  <tableColumns count="2">
    <tableColumn id="1" xr3:uid="{54CD83D9-813B-445B-8C10-73AFA69F8FD2}" name="Tab Name" dataDxfId="30"/>
    <tableColumn id="2" xr3:uid="{65A3C2AA-1B40-43F6-9192-A4DB68C7CE83}" name="Tab Description" dataDxfId="2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CD9954-5FD4-4129-A532-0341CD4A26C0}" name="Table3" displayName="Table3" ref="B14:D50" totalsRowShown="0" dataDxfId="28">
  <autoFilter ref="B14:D50" xr:uid="{B27D1AC6-04D1-4391-A395-CD53B2AE1839}"/>
  <tableColumns count="3">
    <tableColumn id="1" xr3:uid="{CA9B1D1A-CFF6-41C9-B3B0-157049F213C6}" name="Header Name" dataDxfId="27"/>
    <tableColumn id="2" xr3:uid="{8DD73D71-824C-469C-A1E8-7AD6311CC979}" name="Description" dataDxfId="26"/>
    <tableColumn id="3" xr3:uid="{FA7031A9-AD59-4DA0-AA44-46909FA7DB19}" name="Data Type &amp; List of values" dataDxfId="2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CFA162-9EE7-4C14-A668-8547DCB7F4E4}" name="MasterTable" displayName="MasterTable" ref="A1:AK463" totalsRowShown="0" headerRowDxfId="24" headerRowBorderDxfId="23">
  <autoFilter ref="A1:AK463" xr:uid="{65EBB5BA-4A62-4526-AA2F-1471FEF258BE}"/>
  <sortState xmlns:xlrd2="http://schemas.microsoft.com/office/spreadsheetml/2017/richdata2" ref="A2:AK463">
    <sortCondition ref="A1:A463"/>
  </sortState>
  <tableColumns count="37">
    <tableColumn id="1" xr3:uid="{E8720748-22B3-4467-BB70-D36EB511A974}" name="ID#"/>
    <tableColumn id="2" xr3:uid="{9DAFEA6D-485C-4681-B033-065F1EEB48D8}" name="Property Name"/>
    <tableColumn id="3" xr3:uid="{3E56F0AD-EED4-4108-BD61-0E4A04C5A61E}" name="Alt. Property Name"/>
    <tableColumn id="15" xr3:uid="{783D3713-6630-43EC-8F2B-37295C2C5FA5}" name="Master Development Name"/>
    <tableColumn id="35" xr3:uid="{55A20295-A34B-47DA-97F1-7BB7CACBF15C}" name="Year Completed" dataDxfId="22"/>
    <tableColumn id="36" xr3:uid="{7C0C5525-98D5-49C7-BB7B-29DF63D2DE07}" name="Original Year Built (if rennovated)" dataDxfId="21"/>
    <tableColumn id="37" xr3:uid="{FA306AF0-FE47-416F-BD61-E892E13A61CC}" name="Planned or Built" dataDxfId="20" dataCellStyle="Comma">
      <calculatedColumnFormula>IF(MasterTable[[#This Row],[Year Completed]]&lt;=YEAR(TODAY()),"Existing TOD","Planned TOD")</calculatedColumnFormula>
    </tableColumn>
    <tableColumn id="4" xr3:uid="{98E7E0E5-9E1E-4EDC-BE90-F7DB0AE86734}" name="Property Address"/>
    <tableColumn id="5" xr3:uid="{EC1F8AF2-0590-429D-81DC-29EC0F21FF86}" name="City"/>
    <tableColumn id="6" xr3:uid="{1ABBCB6B-F73C-4A20-9CD5-E8131B305205}" name="State" dataDxfId="19">
      <calculatedColumnFormula>"CO"</calculatedColumnFormula>
    </tableColumn>
    <tableColumn id="7" xr3:uid="{77361AB2-875F-4B4C-8D0A-BA94CED1DF67}" name="Latitude"/>
    <tableColumn id="8" xr3:uid="{528F439B-3C43-4503-B248-18C7CC246E12}" name="Longitude"/>
    <tableColumn id="9" xr3:uid="{2982FB9F-67F7-421A-A36C-2D9B59280086}" name="RTD Corridor" dataDxfId="18"/>
    <tableColumn id="10" xr3:uid="{AA0E84E4-B70B-429B-B09A-7D6355774922}" name="Nearest Station"/>
    <tableColumn id="14" xr3:uid="{BF480A9F-5027-4221-B5AF-84BE87A79B3B}" name="Station PID" dataDxfId="17"/>
    <tableColumn id="16" xr3:uid="{9913BE4A-86CE-4593-8C13-EC003D340430}" name="Use"/>
    <tableColumn id="17" xr3:uid="{32BF4CC4-7BAF-4FA9-9DCE-9DCE45E76A7E}" name="Residential Income Type" dataDxfId="16"/>
    <tableColumn id="18" xr3:uid="{679A6640-D578-4A63-9CAA-A844A3C3A365}" name="Tenure" dataDxfId="15"/>
    <tableColumn id="12" xr3:uid="{86A42417-583B-4268-8E82-11DF4FA13375}" name="Housing Type" dataDxfId="14"/>
    <tableColumn id="19" xr3:uid="{3C4D91E1-3B22-420E-AEF9-487F2B13F535}" name="A.H. Rental Units (#)"/>
    <tableColumn id="20" xr3:uid="{7E3320AE-9FA8-46E8-A5A7-FFEB9EF11038}" name="A.H. Owned Units (#)"/>
    <tableColumn id="21" xr3:uid="{AC549653-5415-45C9-99D5-32D36FD0484D}" name="Mkt Rental Units (#)"/>
    <tableColumn id="22" xr3:uid="{C12DE6B9-EA04-421D-ABB0-1DFA6E028460}" name="Mkt Owned Units (#)"/>
    <tableColumn id="23" xr3:uid="{2AAB3DC6-9FDF-4798-AE9F-5A0B029E0CC6}" name="Sr. Res. Units (#)"/>
    <tableColumn id="24" xr3:uid="{07B51C62-CC27-4A55-8F2C-26152AE8B864}" name="Stu. Res. Units (#)"/>
    <tableColumn id="25" xr3:uid="{AEEAED16-B3A1-4A68-AEBB-7BC22FA38746}" name="Total Residential Units (#)" dataDxfId="13">
      <calculatedColumnFormula>SUM(T2:Y2)</calculatedColumnFormula>
    </tableColumn>
    <tableColumn id="53" xr3:uid="{667FDA8D-8270-4BEA-9AFE-8392B7AF1641}" name="AMI Levels" dataDxfId="12"/>
    <tableColumn id="26" xr3:uid="{B52F4D6B-8943-4085-998C-3935D8323385}" name="Lot Size (SF)"/>
    <tableColumn id="27" xr3:uid="{7EEAC251-F9B0-4A92-AC7D-685FF23CC8C3}" name="Acreage"/>
    <tableColumn id="28" xr3:uid="{AD94A508-30C6-4975-92CF-49B2682216B4}" name="Units per Acre"/>
    <tableColumn id="29" xr3:uid="{4B26E3AE-E10B-4E7A-A696-1F161D98AB95}" name="Commercial Type" dataDxfId="11"/>
    <tableColumn id="30" xr3:uid="{A91C8D2B-E35F-4F49-A25E-816DEB837BA0}" name="Office (SF)" dataDxfId="10" dataCellStyle="Comma"/>
    <tableColumn id="31" xr3:uid="{CEBDE9AA-ADFC-4518-ACB7-962F1EEEE8F7}" name="Retail (SF)" dataDxfId="9" dataCellStyle="Comma"/>
    <tableColumn id="32" xr3:uid="{706F427B-A8C0-4414-8D07-CD5EC96BBF8C}" name="Other Commercial (SF)" dataDxfId="8" dataCellStyle="Comma"/>
    <tableColumn id="33" xr3:uid="{A99174DF-FC32-403E-85B1-6D5D89DBA2EC}" name="Total Commercial (SF)" dataDxfId="7" dataCellStyle="Comma"/>
    <tableColumn id="34" xr3:uid="{1702F548-2145-48F8-B4A7-21CF80D84D74}" name="Hotel Keys (#)" dataDxfId="6" dataCellStyle="Comma"/>
    <tableColumn id="50" xr3:uid="{1E5F064F-D5A4-42C3-A7F1-272A2EBEB5C2}" name="Parking Spaces" dataDxfId="5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73FCF5-081D-43AA-AD83-0465EE046DEC}" name="Table4" displayName="Table4" ref="B2:C43" totalsRowShown="0" headerRowDxfId="1" headerRowBorderDxfId="0">
  <autoFilter ref="B2:C43" xr:uid="{2728D9C5-2067-4AFA-A5A7-C7D84DC19426}"/>
  <tableColumns count="2">
    <tableColumn id="1" xr3:uid="{5E782BD8-5A64-4F9B-82DD-528AD7AA423C}" name="Pre 2022 Headers"/>
    <tableColumn id="2" xr3:uid="{AEE9D52B-048E-47D2-BCF5-4338BBEBEE65}" name="2022 and later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place/CoBank,+ACB/@39.6034143,-104.891414,15z/data=!4m2!3m1!1s0x0:0x8f27754d3d819532?sa=X&amp;ved=2ahUKEwjDjaqml47dAhXs8YMKHTPYDaYQ_BIwCnoECAoQCw" TargetMode="External"/><Relationship Id="rId299" Type="http://schemas.openxmlformats.org/officeDocument/2006/relationships/hyperlink" Target="https://www.google.com/maps/place/10030+Trainstation+Cir,+Lone+Tree,+CO+80124/@39.5326894,-104.8705689,869m/data=!3m1!1e3!4m5!3m4!1s0x876c8514f3fcc07d:0x7c43011f24e94c7!8m2!3d39.535669!4d-104.870079" TargetMode="External"/><Relationship Id="rId21" Type="http://schemas.openxmlformats.org/officeDocument/2006/relationships/hyperlink" Target="https://www.google.com/maps/place/Camden+Belleview+Station+Apartments/@39.6279117,-104.9093216,15z/data=!4m5!3m4!1s0x0:0x126fa7fa571b1e56!8m2!3d39.6279117!4d-104.9093216" TargetMode="External"/><Relationship Id="rId63" Type="http://schemas.openxmlformats.org/officeDocument/2006/relationships/hyperlink" Target="https://www.google.com/maps/place/Lofts+at+Lincoln+Station+Apartments/@39.5463019,-104.8734524,17z/data=!3m1!4b1!4m5!3m4!1s0x876c850cc4d27067:0x4d9a824d8258b7!8m2!3d39.5462978!4d-104.8712637" TargetMode="External"/><Relationship Id="rId159" Type="http://schemas.openxmlformats.org/officeDocument/2006/relationships/hyperlink" Target="https://www.coloradocoalition.org/property/renaissance-stout-street-lofts" TargetMode="External"/><Relationship Id="rId324" Type="http://schemas.openxmlformats.org/officeDocument/2006/relationships/hyperlink" Target="https://www.google.com/maps/place/1776+Broadway,+Denver,+CO+80202/@39.7462433,-104.9881784,18z/data=!4m5!3m4!1s0x876c7fb316fbc957:0xf8bd769ca50c3fe2!8m2!3d39.744516!4d-104.9870724" TargetMode="External"/><Relationship Id="rId366" Type="http://schemas.openxmlformats.org/officeDocument/2006/relationships/hyperlink" Target="https://www.denvergov.org/media/gis/WebDocs/CPD/SDP_Maps/2018126535.pdf" TargetMode="External"/><Relationship Id="rId170" Type="http://schemas.openxmlformats.org/officeDocument/2006/relationships/hyperlink" Target="https://www.google.com/maps/place/AMLI+RidgeGate/@39.5348133,-104.8727665,351m/data=!3m1!1e3!4m5!3m4!1s0x876c85145de02735:0xcaf69d42f7970cf9!8m2!3d39.5346838!4d-104.8721945" TargetMode="External"/><Relationship Id="rId226" Type="http://schemas.openxmlformats.org/officeDocument/2006/relationships/hyperlink" Target="https://www.google.com/maps/place/1770+Chestnut+Pl,+Denver,+CO+80202/@39.7549407,-105.0038806,833m/data=!3m2!1e3!4b1!4m5!3m4!1s0x876c78c26a96c6cf:0x52beceff9bbe3b3f!8m2!3d39.7549407!4d-105.0016919" TargetMode="External"/><Relationship Id="rId433" Type="http://schemas.openxmlformats.org/officeDocument/2006/relationships/hyperlink" Target="https://businessden.com/2019/11/06/proposed-residential-hybrid-in-rino-turns-into-hotel-as-sage-joins-project/" TargetMode="External"/><Relationship Id="rId268" Type="http://schemas.openxmlformats.org/officeDocument/2006/relationships/hyperlink" Target="https://www.wyndhamhotels.com/wingate/greenwood-village-colorado/wingate-by-wyndham-greenwood-village-denver-tech/overview?CID=LC:WG::GGL:RIO:National:13222&amp;iata=00065402" TargetMode="External"/><Relationship Id="rId32" Type="http://schemas.openxmlformats.org/officeDocument/2006/relationships/hyperlink" Target="https://www.google.com/maps/place/Decatur+Place/@39.7353406,-105.0235054,16.5z/data=!4m5!3m4!1s0x0:0xb57ef97d4931e568!8m2!3d39.7351699!4d-105.0225899?hl=en" TargetMode="External"/><Relationship Id="rId74" Type="http://schemas.openxmlformats.org/officeDocument/2006/relationships/hyperlink" Target="https://www.google.com/maps/place/4055+Albion+St,+Denver,+CO+80216/data=!4m2!3m1!1s0x876c79629fe8a3ef:0xdb341684dcbf06e4?sa=X&amp;ved=0ahUKEwiYvsvmv4raAhVG-2MKHXfvDcQQ8gEIKDAA" TargetMode="External"/><Relationship Id="rId128" Type="http://schemas.openxmlformats.org/officeDocument/2006/relationships/hyperlink" Target="http://www.mariposadenver.com/buildings/arches/" TargetMode="External"/><Relationship Id="rId335" Type="http://schemas.openxmlformats.org/officeDocument/2006/relationships/hyperlink" Target="https://www.google.com/maps/place/2829+W+Howard+Pl,+Denver,+CO+80204/@39.7382329,-105.0243754,399m/data=!3m1!1e3!4m5!3m4!1s0x876c78add0d9c7b1:0xada4377cb648c7b1!8m2!3d39.738147!4d-105.0232244" TargetMode="External"/><Relationship Id="rId377" Type="http://schemas.openxmlformats.org/officeDocument/2006/relationships/hyperlink" Target="https://www.google.com/maps/place/2602+Welton+St,+Denver,+CO+80205/@39.7538664,-104.9811928,833m/data=!3m2!1e3!4b1!4m5!3m4!1s0x876c79240f7eedd7:0xb53a85e56cd95f48!8m2!3d39.7538664!4d-104.9790041" TargetMode="External"/><Relationship Id="rId5" Type="http://schemas.openxmlformats.org/officeDocument/2006/relationships/hyperlink" Target="https://www.google.com/maps/place/3045+W+71st+Ave,+Westminster,+CO+80030/@39.8246915,-105.0278176,17z/data=!3m1!4b1!4m5!3m4!1s0x876c77e4a49d92db:0x31f88c20b8d4565d!8m2!3d39.8246771!4d-105.0256292?hl=en" TargetMode="External"/><Relationship Id="rId181" Type="http://schemas.openxmlformats.org/officeDocument/2006/relationships/hyperlink" Target="https://www.apartments.com/skyhouse-denver-denver-co/b9pj0nb/" TargetMode="External"/><Relationship Id="rId237" Type="http://schemas.openxmlformats.org/officeDocument/2006/relationships/hyperlink" Target="https://www.google.com/maps/place/3501+Wazee+St,+Denver,+CO+80216/@39.7696095,-104.9777852,441m/data=!3m2!1e3!4b1!4m5!3m4!1s0x876c791ad5bb0029:0x7018c0113419c338!8m2!3d39.7696095!4d-104.9766261" TargetMode="External"/><Relationship Id="rId402" Type="http://schemas.openxmlformats.org/officeDocument/2006/relationships/hyperlink" Target="https://www.google.com/maps/place/1300+40th+St,+Denver,+CO+80205/@39.7678725,-104.9729206,16.08z/data=!4m5!3m4!1s0x876c790e46e44661:0xaf2bce73c4ddaffb!8m2!3d39.771183!4d-104.969394" TargetMode="External"/><Relationship Id="rId279" Type="http://schemas.openxmlformats.org/officeDocument/2006/relationships/hyperlink" Target="https://www.google.com/maps/place/10346+Park+Meadows+Dr,+Lone+Tree,+CO+80124/@39.5422065,-104.8715455,259m/data=!3m1!1e3!4m5!3m4!1s0x876c850d6530479d:0x3d87d223484a46a8!8m2!3d39.5420035!4d-104.8712061" TargetMode="External"/><Relationship Id="rId444" Type="http://schemas.openxmlformats.org/officeDocument/2006/relationships/hyperlink" Target="https://www.elementproperties.com/project/platform-at-spark/" TargetMode="External"/><Relationship Id="rId43" Type="http://schemas.openxmlformats.org/officeDocument/2006/relationships/hyperlink" Target="https://www.google.com/maps/place/Evans+Station+Lofts/@39.6779134,-104.9920539,15z/data=!4m2!3m1!1s0x0:0xf484eaf4339c1df2?sa=X&amp;ved=0ahUKEwiaz6WVobDaAhXJu1MKHahtAIIQ_BIIsQEwCg" TargetMode="External"/><Relationship Id="rId139" Type="http://schemas.openxmlformats.org/officeDocument/2006/relationships/hyperlink" Target="http://www.archwayhousingandservices.org/housing/40-west/" TargetMode="External"/><Relationship Id="rId290" Type="http://schemas.openxmlformats.org/officeDocument/2006/relationships/hyperlink" Target="https://westviewatlincolnstation.com/Home.aspx" TargetMode="External"/><Relationship Id="rId304" Type="http://schemas.openxmlformats.org/officeDocument/2006/relationships/hyperlink" Target="https://www.regencyridgegate.com/regency-ridgegate-lone-tree-co" TargetMode="External"/><Relationship Id="rId346" Type="http://schemas.openxmlformats.org/officeDocument/2006/relationships/hyperlink" Target="https://www.google.com/maps/place/6500+W+13th+Ave,+Lakewood,+CO+80214/@39.7363304,-105.0693261,217m/data=!3m2!1e3!4b1!4m5!3m4!1s0x876b872feaea3671:0xd347522ac9b78ee2!8m2!3d39.7363304!4d-105.0687789" TargetMode="External"/><Relationship Id="rId388" Type="http://schemas.openxmlformats.org/officeDocument/2006/relationships/hyperlink" Target="https://www.google.com/maps/place/3773+Walnut+St,+Denver,+CO+80205/@39.7681315,-104.9789215,1126m/data=!3m1!1e3!4m5!3m4!1s0x876c791018719fef:0x182d2194566b1fa2!8m2!3d39.7700481!4d-104.9722196" TargetMode="External"/><Relationship Id="rId85" Type="http://schemas.openxmlformats.org/officeDocument/2006/relationships/hyperlink" Target="https://www.maac.com/colorado/denver/sync-36" TargetMode="External"/><Relationship Id="rId150" Type="http://schemas.openxmlformats.org/officeDocument/2006/relationships/hyperlink" Target="https://www.cityhousedenver.com/" TargetMode="External"/><Relationship Id="rId192" Type="http://schemas.openxmlformats.org/officeDocument/2006/relationships/hyperlink" Target="https://www.google.com/maps/place/3060+Pearl+St,+Boulder,+CO+80301/data=!4m2!3m1!1s0x876bedd85db0c0f9:0xa667d59ef1ec166a?sa=X&amp;ved=2ahUKEwiugr-R-Y_dAhUH34MKHVbZCVwQ8gEwAHoECAAQAQ" TargetMode="External"/><Relationship Id="rId206" Type="http://schemas.openxmlformats.org/officeDocument/2006/relationships/hyperlink" Target="https://www.alaraunionstation.com/" TargetMode="External"/><Relationship Id="rId413" Type="http://schemas.openxmlformats.org/officeDocument/2006/relationships/hyperlink" Target="https://www.google.com/maps/place/3560+Brighton+Blvd,+Denver,+CO+80216/@39.7705993,-104.9746093,524m/data=!3m1!1e3!4m5!3m4!1s0x876c7904e7fef92b:0xc09878fa41de851b!8m2!3d39.7709731!4d-104.9776302" TargetMode="External"/><Relationship Id="rId248" Type="http://schemas.openxmlformats.org/officeDocument/2006/relationships/hyperlink" Target="http://roadhouseboulderdepot.com/" TargetMode="External"/><Relationship Id="rId455" Type="http://schemas.openxmlformats.org/officeDocument/2006/relationships/hyperlink" Target="https://schnitzerwest.com/projects/the-avant/" TargetMode="External"/><Relationship Id="rId12" Type="http://schemas.openxmlformats.org/officeDocument/2006/relationships/hyperlink" Target="https://www.artwalkcitycenter.com/?_yTrackUser=MzA5ODY0MDYwIzMzNDI4ODgwMw%3d%3d-MFV7peJf9GI%3d&amp;_yTrackVisit=NTYwOTg2NDc0IzEwMzg2OTEwMTQ%3d-S2dBRuHI6uE%3d&amp;_yTrackReqDT=52021820181004" TargetMode="External"/><Relationship Id="rId108" Type="http://schemas.openxmlformats.org/officeDocument/2006/relationships/hyperlink" Target="https://www.google.com/maps/place/Windsor+at+Broadway+Station/@39.6964307,-104.9876775,15z/data=!4m5!3m4!1s0x0:0x10f3b59361349f28!8m2!3d39.6964307!4d-104.9876775" TargetMode="External"/><Relationship Id="rId315" Type="http://schemas.openxmlformats.org/officeDocument/2006/relationships/hyperlink" Target="https://www.google.com/maps/place/755+E+19th+Ave,+Denver,+CO+80203/@39.7468318,-104.980184,17z/data=!3m1!4b1!4m5!3m4!1s0x876c792ee1c62521:0x4881ac04cd620c9a!8m2!3d39.7468318!4d-104.9779953" TargetMode="External"/><Relationship Id="rId357" Type="http://schemas.openxmlformats.org/officeDocument/2006/relationships/hyperlink" Target="https://www.google.com/maps/place/13851+E+Harvard+Ave,+Aurora,+CO+80014/@39.6718652,-104.8270523,303m/data=!3m1!1e3!4m5!3m4!1s0x876c88194373eec5:0x2c9f33e424f27b8a!8m2!3d39.6723851!4d-104.8270848!5m1!1e1" TargetMode="External"/><Relationship Id="rId54" Type="http://schemas.openxmlformats.org/officeDocument/2006/relationships/hyperlink" Target="https://www.google.com/maps/place/6150+W+13th+Ave,+Lakewood,+CO+80214/data=!4m2!3m1!1s0x876b873056984bd7:0xdaf56dec47ebd578?sa=X&amp;ved=0ahUKEwjogsyg5eTYAhUE2mMKHXPXARgQ8gEIKDAA" TargetMode="External"/><Relationship Id="rId96" Type="http://schemas.openxmlformats.org/officeDocument/2006/relationships/hyperlink" Target="https://www.google.com/maps/place/Two+Nine+North/@40.0208395,-105.2566861,17z/data=!4m13!1m7!3m6!1s0x876bedd9defd2695:0xbfe752fe554ccd96!2s1955+30th+St,+Boulder,+CO+80301!3b1!8m2!3d40.0208354!4d-105.2544974!3m4!1s0x876bedd9def5229f:0xe5521ecf3fdf8d5!8m2!3" TargetMode="External"/><Relationship Id="rId161" Type="http://schemas.openxmlformats.org/officeDocument/2006/relationships/hyperlink" Target="https://www.apartments.com/alta-sobo-station-denver-co/l9x1tqg/" TargetMode="External"/><Relationship Id="rId217" Type="http://schemas.openxmlformats.org/officeDocument/2006/relationships/hyperlink" Target="https://www.google.com/maps/place/1963+Chestnut+Pl,+Denver,+CO+80202/@39.7526562,-104.9995502,831m/data=!3m1!1e3!4m5!3m4!1s0x876c78e83c3ad4d5:0xa24d2e54dc9fb87b!8m2!3d39.7577072!4d-104.9990146" TargetMode="External"/><Relationship Id="rId399" Type="http://schemas.openxmlformats.org/officeDocument/2006/relationships/hyperlink" Target="https://www.apartments.com/renaissance-downtown-lofts-denver-co/jxxrjc5/" TargetMode="External"/><Relationship Id="rId259" Type="http://schemas.openxmlformats.org/officeDocument/2006/relationships/hyperlink" Target="https://www.google.com/maps/place/255+N+Blackhawk+St,+Aurora,+CO+80011/@39.7208724,-104.8251337,417m/data=!3m2!1e3!4b1!4m5!3m4!1s0x876c63204f167efd:0xb678f7aa3796f901!8m2!3d39.7208724!4d-104.8240394" TargetMode="External"/><Relationship Id="rId424" Type="http://schemas.openxmlformats.org/officeDocument/2006/relationships/hyperlink" Target="https://drafthouse.com/theater/westminster" TargetMode="External"/><Relationship Id="rId23" Type="http://schemas.openxmlformats.org/officeDocument/2006/relationships/hyperlink" Target="https://www.camdenliving.com/denver-co-apartments/camden-rino" TargetMode="External"/><Relationship Id="rId119" Type="http://schemas.openxmlformats.org/officeDocument/2006/relationships/hyperlink" Target="https://www.google.com/maps/place/6175+S+Willow+Dr,+Greenwood+Village,+CO+80111/data=!4m2!3m1!1s0x876c8663f1d24a07:0x3c218d9646773e78?sa=X&amp;ved=2ahUKEwjb7vT2l47dAhWS_YMKHQyxA9cQ8gEwAHoECAUQAQ" TargetMode="External"/><Relationship Id="rId270" Type="http://schemas.openxmlformats.org/officeDocument/2006/relationships/hyperlink" Target="https://www.google.com/maps/place/4855+Niagara+St,+Englewood,+CO+80111/@39.6256472,-104.9113007,870m/data=!3m2!1e3!4b1!4m5!3m4!1s0x876c86e224f67ccd:0x5ecba0bb20a9b2a3!8m2!3d39.6256472!4d-104.9091143" TargetMode="External"/><Relationship Id="rId326" Type="http://schemas.openxmlformats.org/officeDocument/2006/relationships/hyperlink" Target="https://www.google.com/maps/place/1905+Logan+St,+Denver,+CO+80203/@39.7464105,-104.9845302,17z/data=!4m8!1m2!2m1!1s1905+Logan+St!3m4!1s0x876c7928fddbfe75:0xa9591fec15c516ee!8m2!3d39.7464105!4d-104.9823415" TargetMode="External"/><Relationship Id="rId65" Type="http://schemas.openxmlformats.org/officeDocument/2006/relationships/hyperlink" Target="https://www.apartments.com/link-35-denver-co/7ly4mjz/" TargetMode="External"/><Relationship Id="rId130" Type="http://schemas.openxmlformats.org/officeDocument/2006/relationships/hyperlink" Target="https://www.amli.com/apartments/denver/denver-tech-center/englewood/dry-creek?switch_code=58696" TargetMode="External"/><Relationship Id="rId368" Type="http://schemas.openxmlformats.org/officeDocument/2006/relationships/hyperlink" Target="https://confluenceco.com/our-developments/zia-sunnyside" TargetMode="External"/><Relationship Id="rId172" Type="http://schemas.openxmlformats.org/officeDocument/2006/relationships/hyperlink" Target="https://www.google.com/maps/place/2020+Lawrence/@39.752475,-104.991141,15z/data=!4m5!3m4!1s0x0:0x4b446311313d860f!8m2!3d39.752475!4d-104.991141" TargetMode="External"/><Relationship Id="rId228" Type="http://schemas.openxmlformats.org/officeDocument/2006/relationships/hyperlink" Target="https://www.google.com/maps/place/1801+Wewatta+St,+Denver,+CO+80202/@39.7556023,-105.0009844,351m/data=!3m1!1e3!4m5!3m4!1s0x876c78c28a321425:0x271f8aa9402bc4d2!8m2!3d39.7555539!4d-105.0000926" TargetMode="External"/><Relationship Id="rId435" Type="http://schemas.openxmlformats.org/officeDocument/2006/relationships/hyperlink" Target="https://www.bizjournals.com/denver/news/2019/11/18/paradigm-river-north-denver.html" TargetMode="External"/><Relationship Id="rId281" Type="http://schemas.openxmlformats.org/officeDocument/2006/relationships/hyperlink" Target="https://www.aspectapts.com/" TargetMode="External"/><Relationship Id="rId337" Type="http://schemas.openxmlformats.org/officeDocument/2006/relationships/hyperlink" Target="https://www.google.com/maps/place/3275+W+14th+Ave,+Denver,+CO+80204/@39.7394534,-105.0297604,217m/data=!3m2!1e3!4b1!4m5!3m4!1s0x876c78a9a7c3e0d3:0x1630585e13a8b8e5!8m2!3d39.7394534!4d-105.0292132" TargetMode="External"/><Relationship Id="rId34" Type="http://schemas.openxmlformats.org/officeDocument/2006/relationships/hyperlink" Target="https://www.apartments.com/dry-creek-crossing-englewood-co/df2my5h/" TargetMode="External"/><Relationship Id="rId76" Type="http://schemas.openxmlformats.org/officeDocument/2006/relationships/hyperlink" Target="https://www.google.com/maps/place/PearlDTC+Apartments/@39.6299577,-104.9024042,15z/data=!4m5!3m4!1s0x0:0x268b706556a5bf1b!8m2!3d39.6299577!4d-104.9024042" TargetMode="External"/><Relationship Id="rId141" Type="http://schemas.openxmlformats.org/officeDocument/2006/relationships/hyperlink" Target="https://www.google.com/maps/place/600+Park+Ave+W,+Denver,+CO+80205/@39.7512773,-104.9853573,17z/data=!3m1!4b1!4m5!3m4!1s0x876c7927a98e8223:0xb1608842dc229833!8m2!3d39.7512773!4d-104.9831686" TargetMode="External"/><Relationship Id="rId379" Type="http://schemas.openxmlformats.org/officeDocument/2006/relationships/hyperlink" Target="https://www.google.com/maps/place/7190+Colorado+Blvd,+Commerce+City,+CO+80022/@39.8246262,-104.9436957,832m/data=!3m1!1e3!4m5!3m4!1s0x876c77553342fd03:0x4a8ad66de432dbc2!8m2!3d39.8268792!4d-104.9390222" TargetMode="External"/><Relationship Id="rId7" Type="http://schemas.openxmlformats.org/officeDocument/2006/relationships/hyperlink" Target="https://www.google.com/maps/place/AMLI+Arista/@39.905459,-105.0904476,17z/data=!3m1!4b1!4m5!3m4!1s0x876b8bc9aa3b11a5:0xf84defaba49036da!8m2!3d39.905459!4d-105.0882589" TargetMode="External"/><Relationship Id="rId183" Type="http://schemas.openxmlformats.org/officeDocument/2006/relationships/hyperlink" Target="https://www.apartments.com/the-lydian-denver-co/gsp1fqx/" TargetMode="External"/><Relationship Id="rId239" Type="http://schemas.openxmlformats.org/officeDocument/2006/relationships/hyperlink" Target="https://www.google.com/maps/place/4100+Albion+St,+Denver,+CO+80207/@39.7744569,-104.9400874,17z/data=!3m1!4b1!4m5!3m4!1s0x876c7bd81bb7420f:0xcdc09cb2b570d855!8m2!3d39.7744569!4d-104.9378987" TargetMode="External"/><Relationship Id="rId390" Type="http://schemas.openxmlformats.org/officeDocument/2006/relationships/hyperlink" Target="https://www.google.com/maps/place/3030+Welton+St,+Denver,+CO+80205/@39.7579038,-104.975788,832m/data=!3m2!1e3!4b1!4m5!3m4!1s0x876c793d2bfbc577:0x1e1a7508f7292978!8m2!3d39.7578997!4d-104.9735993" TargetMode="External"/><Relationship Id="rId404" Type="http://schemas.openxmlformats.org/officeDocument/2006/relationships/hyperlink" Target="https://www.google.com/maps/place/6150+W+13th+Ave,+Lakewood,+CO+80214/data=!4m2!3m1!1s0x876b873056984bd7:0xdaf56dec47ebd578?sa=X&amp;ved=0ahUKEwjogsyg5eTYAhUE2mMKHXPXARgQ8gEIKDAA" TargetMode="External"/><Relationship Id="rId446" Type="http://schemas.openxmlformats.org/officeDocument/2006/relationships/hyperlink" Target="https://www.springsapartments.com/apartments/co/denver/springs-at-pena-station/" TargetMode="External"/><Relationship Id="rId250" Type="http://schemas.openxmlformats.org/officeDocument/2006/relationships/hyperlink" Target="https://www.arvadastation.com/?_yTrackUser=Mzk5ODY0ODE2Izc4NzMzNjkxMw%3d%3d-7iouoMXLFfE%3d&amp;_yTrackVisit=NzMyNjQ1MDIwIzcwNDk4MzU0NA%3d%3d-FHqsbvOh%2bCU%3d&amp;_yTrackReqDT=15022020180410" TargetMode="External"/><Relationship Id="rId292" Type="http://schemas.openxmlformats.org/officeDocument/2006/relationships/hyperlink" Target="https://www.google.com/maps/place/750+Buchtel+Blvd+S,+Denver,+CO+80210/@39.6928144,-104.9806504,17z/data=!3m1!4b1!4m5!3m4!1s0x876c7e516ab33a89:0xc80687e32311a305!8m2!3d39.6928144!4d-104.9784617" TargetMode="External"/><Relationship Id="rId306" Type="http://schemas.openxmlformats.org/officeDocument/2006/relationships/hyperlink" Target="https://www.google.com/maps/place/3401+S+Broadway,+Englewood,+CO+80110/@39.6548218,-104.9899858,17z/data=!3m1!4b1!4m5!3m4!1s0x876c807e4d590277:0x99d0052e9537757e!8m2!3d39.6548218!4d-104.9877971" TargetMode="External"/><Relationship Id="rId45" Type="http://schemas.openxmlformats.org/officeDocument/2006/relationships/hyperlink" Target="https://www.apartments.com/encore-evans-station-denver-co/v0pl52g/" TargetMode="External"/><Relationship Id="rId87" Type="http://schemas.openxmlformats.org/officeDocument/2006/relationships/hyperlink" Target="https://www.google.com/maps/place/1099+Osage+St,+Denver,+CO+80204/data=!4m2!3m1!1s0x876c7f34f9fa1109:0x3208ebcdbd32365d?sa=X&amp;ved=0ahUKEwjHua7FpoXYAhXkzIMKHfEqDPkQ8gEIKDAA" TargetMode="External"/><Relationship Id="rId110" Type="http://schemas.openxmlformats.org/officeDocument/2006/relationships/hyperlink" Target="https://www.google.com/maps/place/5151+E+Yale+Ave,+Denver,+CO+80222/@39.668087,-104.9309461,17z/data=!3m1!4b1!4m5!3m4!1s0x876c7df84b9d2a65:0x8acc9a7bd5eebc72!8m2!3d39.6680829!4d-104.9287574" TargetMode="External"/><Relationship Id="rId348" Type="http://schemas.openxmlformats.org/officeDocument/2006/relationships/hyperlink" Target="https://www.oakstreetstationapts.com/Home.aspx" TargetMode="External"/><Relationship Id="rId152" Type="http://schemas.openxmlformats.org/officeDocument/2006/relationships/hyperlink" Target="https://www.missionrockresidential.com/apartments/co/broomfield/harvest-station-apartments/" TargetMode="External"/><Relationship Id="rId194" Type="http://schemas.openxmlformats.org/officeDocument/2006/relationships/hyperlink" Target="https://www.google.com/maps/place/Boulder+Commons+(The+Foyer)/@40.0258617,-105.2528545,829m/data=!3m2!1e3!4b1!4m5!3m4!1s0x876befa1644f229b:0xa98ba58ba05ca9e7!8m2!3d40.0258617!4d-105.2506658" TargetMode="External"/><Relationship Id="rId208" Type="http://schemas.openxmlformats.org/officeDocument/2006/relationships/hyperlink" Target="https://www.google.com/maps/place/1850+Chestnut+Pl,+Denver,+CO+80202/@39.7563797,-105.0009538,350m/data=!3m2!1e3!4b1!4m5!3m4!1s0x876c78c28127a4cf:0x7d9a2c552a04bd80!8m2!3d39.7563797!4d-105.000034" TargetMode="External"/><Relationship Id="rId415" Type="http://schemas.openxmlformats.org/officeDocument/2006/relationships/hyperlink" Target="https://www.google.com/maps/place/8905+Westminster+Blvd,+Westminster,+CO+80031/@39.8585331,-105.0636989,17z/data=!3m1!4b1!4m5!3m4!1s0x876b8968d5bd1593:0x8a5897df1dfb51fe!8m2!3d39.858529!4d-105.0615102" TargetMode="External"/><Relationship Id="rId457" Type="http://schemas.openxmlformats.org/officeDocument/2006/relationships/table" Target="../tables/table3.xml"/><Relationship Id="rId261" Type="http://schemas.openxmlformats.org/officeDocument/2006/relationships/hyperlink" Target="https://www.google.com/maps/place/14571+E+Colfax+Ave,+Aurora,+CO+80011/@39.7410274,-104.8194763,248m/data=!3m1!1e3!4m5!3m4!1s0x876c636b3da4ed3d:0xd63a4af5f43bd131!8m2!3d39.7412718!4d-104.8182471" TargetMode="External"/><Relationship Id="rId14" Type="http://schemas.openxmlformats.org/officeDocument/2006/relationships/hyperlink" Target="https://www.google.com/maps/place/Broadway+Junction/@39.6952939,-104.9878313,15z/data=!4m5!3m4!1s0x0:0x3854caedd1c29884!8m2!3d39.6952939!4d-104.9878313" TargetMode="External"/><Relationship Id="rId56" Type="http://schemas.openxmlformats.org/officeDocument/2006/relationships/hyperlink" Target="http://www.sheaapartments.com/apartments/monaco-row/" TargetMode="External"/><Relationship Id="rId317" Type="http://schemas.openxmlformats.org/officeDocument/2006/relationships/hyperlink" Target="https://www.google.com/maps/place/1975+Grant+St,+Denver,+CO+80203/@39.74711,-104.9861197,17z/data=!3m1!4b1!4m5!3m4!1s0x876c792846d2a309:0xa1e623fa31b467bf!8m2!3d39.74711!4d-104.983931" TargetMode="External"/><Relationship Id="rId359" Type="http://schemas.openxmlformats.org/officeDocument/2006/relationships/hyperlink" Target="https://www.google.com/maps/place/2445+Junction+Pl,+Boulder,+CO+80301/@40.0257704,-105.2536617,17z/data=!3m1!4b1!4m5!3m4!1s0x876bee7636952f31:0x55e3d90e57abeaa!8m2!3d40.0257704!4d-105.251473" TargetMode="External"/><Relationship Id="rId98" Type="http://schemas.openxmlformats.org/officeDocument/2006/relationships/hyperlink" Target="http://www.villagescurtispark.com/" TargetMode="External"/><Relationship Id="rId121" Type="http://schemas.openxmlformats.org/officeDocument/2006/relationships/hyperlink" Target="https://kbs.com/property/village-center-station-ii/" TargetMode="External"/><Relationship Id="rId163" Type="http://schemas.openxmlformats.org/officeDocument/2006/relationships/hyperlink" Target="https://www.weitz.com/projects/21st-welton-apartments/" TargetMode="External"/><Relationship Id="rId219" Type="http://schemas.openxmlformats.org/officeDocument/2006/relationships/hyperlink" Target="https://www.google.com/maps/place/1705+17th+St,+Denver,+CO+80202/@39.7537276,-105.0013909,833m/data=!3m2!1e3!4b1!4m5!3m4!1s0x876c78c373200ac3:0x73c80008fd680107!8m2!3d39.7537276!4d-104.9992022" TargetMode="External"/><Relationship Id="rId370" Type="http://schemas.openxmlformats.org/officeDocument/2006/relationships/hyperlink" Target="https://www.google.com/maps/place/140+S+Union+St,+Lakewood,+CO+80228/@39.713997,-105.1350876,833m/data=!3m2!1e3!4b1!4m8!1m2!2m1!1s140+S+Union+St!3m4!1s0x876b83f967557117:0x347b9f8fec45f520!8m2!3d39.713997!4d-105.1328989" TargetMode="External"/><Relationship Id="rId426" Type="http://schemas.openxmlformats.org/officeDocument/2006/relationships/hyperlink" Target="https://www.google.com/maps/place/4220+E+104th+Ave,+Thornton,+CO+80233/@39.8849881,-104.9391966,830m/data=!3m2!1e3!4b1!4m5!3m4!1s0x876c713545503bb1:0xb8c7632a600de5a9!8m2!3d39.8849881!4d-104.9379046" TargetMode="External"/><Relationship Id="rId230" Type="http://schemas.openxmlformats.org/officeDocument/2006/relationships/hyperlink" Target="https://www.google.com/maps/place/3300+Walnut+St,+Denver,+CO+80205/@39.7657346,-104.979545,833m/data=!3m2!1e3!4b1!4m5!3m4!1s0x876c791bcbd55e29:0x99fbccc2f4961c1e!8m2!3d39.7657346!4d-104.9773563" TargetMode="External"/><Relationship Id="rId25" Type="http://schemas.openxmlformats.org/officeDocument/2006/relationships/hyperlink" Target="https://www.google.com/maps/place/Capstone+at+Vallagio/@39.5783726,-104.8737494,17z/data=!4m13!1m7!3m6!1s0x876c85c3a70742f3:0xb47a8ef21358d457!2s158+Inverness+Dr+W,+Englewood,+CO+80112!3b1!8m2!3d39.5783685!4d-104.8715607!3m4!1s0x876c85c3a655fc43:0xe0f057b" TargetMode="External"/><Relationship Id="rId67" Type="http://schemas.openxmlformats.org/officeDocument/2006/relationships/hyperlink" Target="http://www.denverhousing.org/AffordableHousing/SubsidizedHousing/PropertyList/NorthLincolnMidrise/Pages/default.aspx" TargetMode="External"/><Relationship Id="rId272" Type="http://schemas.openxmlformats.org/officeDocument/2006/relationships/hyperlink" Target="https://www.onebelleviewstation.com/" TargetMode="External"/><Relationship Id="rId328" Type="http://schemas.openxmlformats.org/officeDocument/2006/relationships/hyperlink" Target="https://www.google.com/maps/place/2401+Welton+St,+Denver,+CO+80205/@39.7524271,-104.9837441,17z/data=!4m5!3m4!1s0x876c7926ec198dfd:0x7171c79a24e68fdf!8m2!3d39.7524271!4d-104.9815554" TargetMode="External"/><Relationship Id="rId132" Type="http://schemas.openxmlformats.org/officeDocument/2006/relationships/hyperlink" Target="https://www.apartments.com/amli-arista-broomfield-co/577bdtq/" TargetMode="External"/><Relationship Id="rId174" Type="http://schemas.openxmlformats.org/officeDocument/2006/relationships/hyperlink" Target="https://www.google.com/maps/place/Denizen/@39.7089794,-104.992745,15z/data=!4m5!3m4!1s0x0:0x507dac7df5ebf0ff!8m2!3d39.7089794!4d-104.992745?hl=en" TargetMode="External"/><Relationship Id="rId381" Type="http://schemas.openxmlformats.org/officeDocument/2006/relationships/hyperlink" Target="https://www.google.com/maps/place/2770+California+St,+Denver,+CO+80205/@39.7550746,-104.977801,120m/data=!3m1!1e3!4m5!3m4!1s0x876c7923bcf45365:0xeb05634680f8ddcd!8m2!3d39.7560811!4d-104.9777215" TargetMode="External"/><Relationship Id="rId241" Type="http://schemas.openxmlformats.org/officeDocument/2006/relationships/hyperlink" Target="https://www.parkhill4000apartments.com/" TargetMode="External"/><Relationship Id="rId437" Type="http://schemas.openxmlformats.org/officeDocument/2006/relationships/hyperlink" Target="https://milehighdevelopment.com/project/sheridan-station-apartments/" TargetMode="External"/><Relationship Id="rId36" Type="http://schemas.openxmlformats.org/officeDocument/2006/relationships/hyperlink" Target="http://liveatelevation.com/" TargetMode="External"/><Relationship Id="rId283" Type="http://schemas.openxmlformats.org/officeDocument/2006/relationships/hyperlink" Target="https://www.google.com/maps/place/10177+Station+Way,+Littleton,+CO+80124/@39.5470063,-104.8737358,872m/data=!3m1!1e3!4m5!3m4!1s0x876c850b7769f44d:0x534eb250bad769bf!8m2!3d39.5474578!4d-104.8711844" TargetMode="External"/><Relationship Id="rId339" Type="http://schemas.openxmlformats.org/officeDocument/2006/relationships/hyperlink" Target="https://www.google.com/maps/place/85+S+Union+Blvd,+Lakewood,+CO+80228/@39.7139154,-105.1368441,870m/data=!3m2!1e3!4b1!4m5!3m4!1s0x876b83f9626fb24d:0x2a44d6587bd7ddbe!8m2!3d39.7139154!4d-105.1346554" TargetMode="External"/><Relationship Id="rId78" Type="http://schemas.openxmlformats.org/officeDocument/2006/relationships/hyperlink" Target="https://www.google.com/maps/place/S+Anaheim+St,+Aurora,+CO+80014/@39.6722091,-104.8274307,17z/data=!4m5!3m4!1s0x876c8819c7e97eb3:0xd682b0ce8654eb6d!8m2!3d39.6696213!4d-104.8258347" TargetMode="External"/><Relationship Id="rId101" Type="http://schemas.openxmlformats.org/officeDocument/2006/relationships/hyperlink" Target="http://vitalittleton.com/" TargetMode="External"/><Relationship Id="rId143" Type="http://schemas.openxmlformats.org/officeDocument/2006/relationships/hyperlink" Target="https://www.google.com/maps/place/8000+Uptown/@39.9013944,-105.0857683,15z/data=!4m5!3m4!1s0x0:0xc3bde273d2574eda!8m2!3d39.9013944!4d-105.0857683" TargetMode="External"/><Relationship Id="rId185" Type="http://schemas.openxmlformats.org/officeDocument/2006/relationships/hyperlink" Target="https://www.google.com/maps/place/2460+Welton+St,+Denver,+CO+80205/@39.752524,-104.9826227,17z/data=!3m1!4b1!4m5!3m4!1s0x876c79269a6b9b43:0x6b428737a5a59b76!8m2!3d39.752524!4d-104.980434" TargetMode="External"/><Relationship Id="rId350" Type="http://schemas.openxmlformats.org/officeDocument/2006/relationships/hyperlink" Target="https://www.google.com/maps/place/1595+Perry+St,+Denver,+CO+80219/@39.7385051,-105.0401125,1096m/data=!3m1!1e3!4m5!3m4!1s0x876b875a15363d69:0x6cf3578d4c2e3db4!8m2!3d39.742523!4d-105.03964" TargetMode="External"/><Relationship Id="rId406" Type="http://schemas.openxmlformats.org/officeDocument/2006/relationships/hyperlink" Target="https://www.google.com/maps/place/6300+W+13th+Ave,+Lakewood,+CO+80214/@39.7363686,-105.0684787,832m/data=!3m2!1e3!4b1!4m5!3m4!1s0x876b87303ef19ed7:0x5c03ac3d8c68b08!8m2!3d39.7363645!4d-105.06629" TargetMode="External"/><Relationship Id="rId9" Type="http://schemas.openxmlformats.org/officeDocument/2006/relationships/hyperlink" Target="https://www.google.com/maps/place/AMLI+at+Inverness/@39.5800553,-104.8712354,17z/data=!3m1!4b1!4m5!3m4!1s0x876c85c29366e59f:0x258cad2d7361ed76!8m2!3d39.5800512!4d-104.8690467" TargetMode="External"/><Relationship Id="rId210" Type="http://schemas.openxmlformats.org/officeDocument/2006/relationships/hyperlink" Target="https://www.google.com/maps/place/1920+17th+St,+Denver,+CO+80202/@39.7542145,-105.0031342,18z/data=!3m1!4b1!4m5!3m4!1s0x876c78c231000bbb:0x2d6368a1560723ca!8m2!3d39.7542145!4d-105.0020399" TargetMode="External"/><Relationship Id="rId392" Type="http://schemas.openxmlformats.org/officeDocument/2006/relationships/hyperlink" Target="https://www.google.com/maps/place/3501+Blake+St,+Denver,+CO+80205/@39.7685786,-104.9785078,832m/data=!3m2!1e3!4b1!4m5!3m4!1s0x876c791ae77ee341:0x4d8de30a9b60b07b!8m2!3d39.7685745!4d-104.9763191" TargetMode="External"/><Relationship Id="rId448" Type="http://schemas.openxmlformats.org/officeDocument/2006/relationships/hyperlink" Target="https://livethedorsey.com/" TargetMode="External"/><Relationship Id="rId252" Type="http://schemas.openxmlformats.org/officeDocument/2006/relationships/hyperlink" Target="https://hiltongardeninn3.hilton.com/en/hotels/colorado/hilton-garden-inn-arvada-denver-DENAVGI/index.html" TargetMode="External"/><Relationship Id="rId294" Type="http://schemas.openxmlformats.org/officeDocument/2006/relationships/hyperlink" Target="https://www.google.com/maps/place/9980+Trainstation+Cir,+Lone+Tree,+CO+80124/@39.5338766,-104.8743132,872m/data=!3m2!1e3!4b1!4m5!3m4!1s0x876c851453fbf28f:0xf2beab8451980fb5!8m2!3d39.5338766!4d-104.8721245" TargetMode="External"/><Relationship Id="rId308" Type="http://schemas.openxmlformats.org/officeDocument/2006/relationships/hyperlink" Target="https://www.google.com/maps/place/1000+Englewood+Pkwy,+Englewood,+CO+80110/@39.6540272,-104.9991077,366m/data=!3m1!1e3!4m5!3m4!1s0x876c8077c7489045:0xde66b1415eb387dc!8m2!3d39.654696!4d-104.999056" TargetMode="External"/><Relationship Id="rId47" Type="http://schemas.openxmlformats.org/officeDocument/2006/relationships/hyperlink" Target="https://www.google.com/maps/place/3198+Blake+St,+Denver,+CO+80205/@39.7653821,-104.9820488,17z/data=!3m1!4b1!4m5!3m4!1s0x876c791c0a6a3c31:0xedc186ffaff86f1c!8m2!3d39.7653821!4d-104.9798601" TargetMode="External"/><Relationship Id="rId89" Type="http://schemas.openxmlformats.org/officeDocument/2006/relationships/hyperlink" Target="https://www.google.com/maps/place/The+Den/@39.6251912,-104.9061674,15z/data=!4m5!3m4!1s0x0:0xdc8a2f5b62e564f6!8m2!3d39.6251912!4d-104.9061674" TargetMode="External"/><Relationship Id="rId112" Type="http://schemas.openxmlformats.org/officeDocument/2006/relationships/hyperlink" Target="https://www.google.com/maps/place/5307+E+Yale+Ave,+Denver,+CO+80222/@39.6677536,-104.9294387,17z/data=!3m1!4b1!4m5!3m4!1s0x876c7df7806b0967:0x3a128a5bfa656011!8m2!3d39.6677495!4d-104.92725" TargetMode="External"/><Relationship Id="rId154" Type="http://schemas.openxmlformats.org/officeDocument/2006/relationships/hyperlink" Target="https://affordablehousingonline.com/housing-search/Colorado/Denver/Beldame-Apartments/10025596" TargetMode="External"/><Relationship Id="rId361" Type="http://schemas.openxmlformats.org/officeDocument/2006/relationships/hyperlink" Target="https://www.google.com/maps/place/2280+Junction+Pl,+Boulder,+CO+80301/@40.0242135,-105.2523472,207m/data=!3m2!1e3!4b1!4m5!3m4!1s0x876bedd8875eb3fb:0x44b19b35d7f5b144!8m2!3d40.0242135!4d-105.2518" TargetMode="External"/><Relationship Id="rId196" Type="http://schemas.openxmlformats.org/officeDocument/2006/relationships/hyperlink" Target="https://www.google.com/maps/place/221+S+Cherokee+St,+Denver,+CO+80223/@39.7125168,-104.9962734,17z/data=!3m1!4b1!4m5!3m4!1s0x876c7f1979aec547:0xb3a024d1b3241949!8m2!3d39.7125168!4d-104.9940847" TargetMode="External"/><Relationship Id="rId417" Type="http://schemas.openxmlformats.org/officeDocument/2006/relationships/hyperlink" Target="https://www.apartments.com/lincoln-square-lofts-littleton-co/p8y4nht/" TargetMode="External"/><Relationship Id="rId16" Type="http://schemas.openxmlformats.org/officeDocument/2006/relationships/hyperlink" Target="https://www.apartments.com/avondale-apartments-denver-co/y1j7dqs/" TargetMode="External"/><Relationship Id="rId221" Type="http://schemas.openxmlformats.org/officeDocument/2006/relationships/hyperlink" Target="https://www.google.com/maps/place/1615+Wynkoop+St,+Denver,+CO+80202/@39.752448,-105.0020055,340m/data=!3m2!1e3!4b1!4m5!3m4!1s0x876c78c3852561fb:0xb2007b65ff04b581!8m2!3d39.752448!4d-105.0011122" TargetMode="External"/><Relationship Id="rId263" Type="http://schemas.openxmlformats.org/officeDocument/2006/relationships/hyperlink" Target="https://www.google.com/maps/place/14200+E+Colfax+Ave,+Aurora,+CO+80011/@39.74013,-104.8228048,18z/data=!3m1!4b1!4m5!3m4!1s0x876c636aa83099a1:0xe28e75ad1440880d!8m2!3d39.74013!4d-104.822053" TargetMode="External"/><Relationship Id="rId319" Type="http://schemas.openxmlformats.org/officeDocument/2006/relationships/hyperlink" Target="https://www.google.com/maps/place/444+E+19th+Ave,+Denver,+CO+80203/@39.7455214,-104.9839,17z/data=!3m1!4b1!4m5!3m4!1s0x876c79291afd8a05:0x331fc5706d8153d!8m2!3d39.7455214!4d-104.9817113" TargetMode="External"/><Relationship Id="rId58" Type="http://schemas.openxmlformats.org/officeDocument/2006/relationships/hyperlink" Target="http://www.hollandresidential.com/milehouse" TargetMode="External"/><Relationship Id="rId123" Type="http://schemas.openxmlformats.org/officeDocument/2006/relationships/hyperlink" Target="https://www.google.com/maps/place/6363+S+Fiddlers+Green+Cir,+Greenwood+Village,+CO+80111/data=!4m2!3m1!1s0x876c868829343f8d:0x34063dd152a89877?sa=X&amp;ved=2ahUKEwinmoWRm47dAhWHz4MKHXJYBa0Q8gEwAHoECAMQAQ" TargetMode="External"/><Relationship Id="rId330" Type="http://schemas.openxmlformats.org/officeDocument/2006/relationships/hyperlink" Target="https://www.google.com/maps/place/2180+Stout+St,+Denver,+CO+80205/@39.7510375,-104.9880127,870m/data=!3m2!1e3!4b1!4m5!3m4!1s0x876c78d8810f5e3b:0xf379dd1f43b2f533!8m2!3d39.7510375!4d-104.985824" TargetMode="External"/><Relationship Id="rId165" Type="http://schemas.openxmlformats.org/officeDocument/2006/relationships/hyperlink" Target="https://www.apartments.com/one-lincoln-park-denver-co/9en59s6/" TargetMode="External"/><Relationship Id="rId372" Type="http://schemas.openxmlformats.org/officeDocument/2006/relationships/hyperlink" Target="https://www.google.com/maps/place/2075+N+Broadway,+Denver,+CO+80205/@39.7503393,-104.9888748,416m/data=!3m2!1e3!4b1!4m5!3m4!1s0x876c78d85a0f218f:0x9c5421349780a3d6!8m2!3d39.7503393!4d-104.9877805" TargetMode="External"/><Relationship Id="rId428" Type="http://schemas.openxmlformats.org/officeDocument/2006/relationships/hyperlink" Target="https://crej.com/news/slc-breaks-ground-on-reve-boulder/" TargetMode="External"/><Relationship Id="rId232" Type="http://schemas.openxmlformats.org/officeDocument/2006/relationships/hyperlink" Target="https://www.google.com/maps/place/1812+35th+St,+Denver,+CO+80216/@39.770259,-104.9813691,829m/data=!3m1!1e3!4m5!3m4!1s0x876c7904a4fd6f99:0x1ddbe3aa07b0d596!8m2!3d39.770259!4d-104.97919" TargetMode="External"/><Relationship Id="rId274" Type="http://schemas.openxmlformats.org/officeDocument/2006/relationships/hyperlink" Target="https://www.google.com/maps/place/3766+S+Dayton+St,+Aurora,+CO+80014/@39.6464539,-104.8794366,871m/data=!3m1!1e3!4m5!3m4!1s0x876c87bc5ecc6273:0xdcf314400cf80365!8m2!3d39.648197!4d-104.877323" TargetMode="External"/><Relationship Id="rId27" Type="http://schemas.openxmlformats.org/officeDocument/2006/relationships/hyperlink" Target="https://www.google.com/maps/place/Cielo+Apartments/@39.6286602,-104.9101397,17z/data=!3m1!4b1!4m5!3m4!1s0x876c78c2ffffffff:0x60cc882dddd9add!8m2!3d39.6286602!4d-104.907951" TargetMode="External"/><Relationship Id="rId69" Type="http://schemas.openxmlformats.org/officeDocument/2006/relationships/hyperlink" Target="http://liveattheparc.com/" TargetMode="External"/><Relationship Id="rId134" Type="http://schemas.openxmlformats.org/officeDocument/2006/relationships/hyperlink" Target="https://www.coloradocoalition.org/property/renaissance-off-broadway-lofts" TargetMode="External"/><Relationship Id="rId80" Type="http://schemas.openxmlformats.org/officeDocument/2006/relationships/hyperlink" Target="https://www.apartments.com/renaissance-at-north-colorado-station-denver-co/1grtmp5/" TargetMode="External"/><Relationship Id="rId176" Type="http://schemas.openxmlformats.org/officeDocument/2006/relationships/hyperlink" Target="https://www.apartments.com/one-city-block-denver-co/p8bpmnt/" TargetMode="External"/><Relationship Id="rId341" Type="http://schemas.openxmlformats.org/officeDocument/2006/relationships/hyperlink" Target="https://www.mwhsolutions.org/uploads/8/6/8/9/8689629/indy_street_flats_5.15.18.pdf" TargetMode="External"/><Relationship Id="rId383" Type="http://schemas.openxmlformats.org/officeDocument/2006/relationships/hyperlink" Target="https://www.google.com/maps/place/605+26th+St,+Denver,+CO+80205/@39.7541553,-104.9815304,833m/data=!3m2!1e3!4b1!4m5!3m4!1s0x876c792407190a13:0xa6f1a8e043f815d5!8m2!3d39.7541553!4d-104.9793417" TargetMode="External"/><Relationship Id="rId439" Type="http://schemas.openxmlformats.org/officeDocument/2006/relationships/hyperlink" Target="https://legacyatfitz.com/" TargetMode="External"/><Relationship Id="rId201" Type="http://schemas.openxmlformats.org/officeDocument/2006/relationships/hyperlink" Target="https://www.google.com/maps/place/201+E+Mississippi+Ave,+Denver,+CO+80210/@39.6950815,-104.9833029,810m/data=!3m1!1e3!4m5!3m4!1s0x876c7e553a24efef:0x2c909c40012a237!8m2!3d39.6969452!4d-104.9847433" TargetMode="External"/><Relationship Id="rId243" Type="http://schemas.openxmlformats.org/officeDocument/2006/relationships/hyperlink" Target="https://www.google.com/maps/place/8000+E+36th+Ave,+Denver,+CO+80238/@39.7694153,-104.8928576,360m/data=!3m1!1e3!4m5!3m4!1s0x876c7b9e90e43427:0x8019ff58c434e061!8m2!3d39.7661186!4d-104.8960899" TargetMode="External"/><Relationship Id="rId285" Type="http://schemas.openxmlformats.org/officeDocument/2006/relationships/hyperlink" Target="https://www.waterfordlonetree.com/" TargetMode="External"/><Relationship Id="rId450" Type="http://schemas.openxmlformats.org/officeDocument/2006/relationships/hyperlink" Target="https://livethelincoln.com/" TargetMode="External"/><Relationship Id="rId38" Type="http://schemas.openxmlformats.org/officeDocument/2006/relationships/hyperlink" Target="http://renewdenver.org/projects/clyburn-village/" TargetMode="External"/><Relationship Id="rId103" Type="http://schemas.openxmlformats.org/officeDocument/2006/relationships/hyperlink" Target="https://www.google.com/maps/place/675+E+Louisiana+Ave,+Denver,+CO+80210/@39.6931944,-104.981713,17z/data=!3m1!4b1!4m5!3m4!1s0x876c7e5159c9b027:0xc8ecf320e47a6145!8m2!3d39.6931944!4d-104.9795243" TargetMode="External"/><Relationship Id="rId310" Type="http://schemas.openxmlformats.org/officeDocument/2006/relationships/hyperlink" Target="http://www.livaptsenglewood.com/" TargetMode="External"/><Relationship Id="rId91" Type="http://schemas.openxmlformats.org/officeDocument/2006/relationships/hyperlink" Target="https://www.google.com/maps/place/3645+S+Dallas+St,+Aurora,+CO+80014/@39.6485411,-104.8808922,881m/data=!3m2!1e3!4b1!4m5!3m4!1s0x876c87bce773d6bb:0xa2d5828872f7a2d0!8m2!3d39.648537!4d-104.8787035" TargetMode="External"/><Relationship Id="rId145" Type="http://schemas.openxmlformats.org/officeDocument/2006/relationships/hyperlink" Target="http://1900-16thstreet.com/PropertyInformation/1900PropertyInfo.axis" TargetMode="External"/><Relationship Id="rId187" Type="http://schemas.openxmlformats.org/officeDocument/2006/relationships/hyperlink" Target="https://www.apartments.com/camden-lincoln-station-lone-tree-co/nk3lk0m/" TargetMode="External"/><Relationship Id="rId352" Type="http://schemas.openxmlformats.org/officeDocument/2006/relationships/hyperlink" Target="https://www.regattasloanslake.com/" TargetMode="External"/><Relationship Id="rId394" Type="http://schemas.openxmlformats.org/officeDocument/2006/relationships/hyperlink" Target="https://www.apartments.com/the-grand-denver-co/9ypx096/" TargetMode="External"/><Relationship Id="rId408" Type="http://schemas.openxmlformats.org/officeDocument/2006/relationships/hyperlink" Target="https://businessden.com/2019/06/11/475-unit-apartment-complex-proposed-near-38th-and-blake-station/" TargetMode="External"/><Relationship Id="rId212" Type="http://schemas.openxmlformats.org/officeDocument/2006/relationships/hyperlink" Target="https://www.google.com/maps/place/1750+Wewatta+St,+Denver,+CO+80202/@39.7544268,-105.0016871,413m/data=!3m2!1e3!4b1!4m5!3m4!1s0x876c78c2514c78fb:0x764e96367c9da8b9!8m2!3d39.7544268!4d-105.0006028" TargetMode="External"/><Relationship Id="rId254" Type="http://schemas.openxmlformats.org/officeDocument/2006/relationships/hyperlink" Target="https://www.gbparkplace.com/" TargetMode="External"/><Relationship Id="rId49" Type="http://schemas.openxmlformats.org/officeDocument/2006/relationships/hyperlink" Target="https://www.liveforumfitz.com/" TargetMode="External"/><Relationship Id="rId114" Type="http://schemas.openxmlformats.org/officeDocument/2006/relationships/hyperlink" Target="https://www.google.com/maps/place/Layton+Avenue,+Denver,+CO+80237/@39.6269101,-104.9089113,17z/data=!3m1!4b1!4m5!3m4!1s0x876c86e210ffa67b:0xeb676cd797a096bd!8m2!3d39.6269101!4d-104.906728" TargetMode="External"/><Relationship Id="rId296" Type="http://schemas.openxmlformats.org/officeDocument/2006/relationships/hyperlink" Target="https://www.google.com/maps/place/10270+Commonwealth+St,+Lone+Tree,+CO+80124/@39.5293699,-104.8780081,367m/data=!3m1!1e3!4m5!3m4!1s0x876c853d9a718435:0x3f4b4e7c6d1e4fdd!8m2!3d39.5297384!4d-104.876749" TargetMode="External"/><Relationship Id="rId60" Type="http://schemas.openxmlformats.org/officeDocument/2006/relationships/hyperlink" Target="https://www.google.com/maps/place/Guest+Entrance+at+Mariposa+Apartments/@39.732104,-105.0043892,311m/data=!3m1!1e3!4m8!1m2!2m1!1smariposa+apartments!3m4!1s0x0:0xd68cb90401bfe65b!8m2!3d39.7323361!4d-105.0038471" TargetMode="External"/><Relationship Id="rId156" Type="http://schemas.openxmlformats.org/officeDocument/2006/relationships/hyperlink" Target="https://unitedwaydenver.org/" TargetMode="External"/><Relationship Id="rId198" Type="http://schemas.openxmlformats.org/officeDocument/2006/relationships/hyperlink" Target="https://www.marriott.com/hotels/travel/densd-springhill-suites-denver-downtown/?scid=bb1a189a-fec3-4d19-a255-54ba596febe2" TargetMode="External"/><Relationship Id="rId321" Type="http://schemas.openxmlformats.org/officeDocument/2006/relationships/hyperlink" Target="https://www.google.com/maps/place/2131+Lawrence+St,+Denver,+CO+80205/@39.7501083,-104.9908985,16.5z/data=!4m5!3m4!1s0x876c78deb9cd6ea9:0x1128f437ba18841e!8m2!3d39.7539229!4d-104.9901391" TargetMode="External"/><Relationship Id="rId363" Type="http://schemas.openxmlformats.org/officeDocument/2006/relationships/hyperlink" Target="https://www.google.com/maps/place/1475+Osage+St,+Denver,+CO+80204/@39.7395334,-105.0074162,17z/data=!3m1!4b1!4m8!1m2!2m1!1s1475+Osage+St!3m4!1s0x876c78cbba20227f:0xee6089e158c53f7e!8m2!3d39.7395293!4d-105.0052275" TargetMode="External"/><Relationship Id="rId419" Type="http://schemas.openxmlformats.org/officeDocument/2006/relationships/hyperlink" Target="https://www.bizjournals.com/denver/news/2019/04/02/schnitzer-west-rino-commercial-building.html" TargetMode="External"/><Relationship Id="rId223" Type="http://schemas.openxmlformats.org/officeDocument/2006/relationships/hyperlink" Target="https://www.google.com/maps/place/1650+Wewatta+St,+Denver,+CO+80202/@39.7535291,-105.003101,574m/data=!3m2!1e3!4b1!4m5!3m4!1s0x876c78c3b5fdea53:0xc10fb612b8809690!8m2!3d39.7535291!4d-105.0015937" TargetMode="External"/><Relationship Id="rId430" Type="http://schemas.openxmlformats.org/officeDocument/2006/relationships/hyperlink" Target="https://cityoflonetree.com/files/Community%20Development/Planning/Projects/Kiewit%20Referral%20Binder.pdf" TargetMode="External"/><Relationship Id="rId18" Type="http://schemas.openxmlformats.org/officeDocument/2006/relationships/hyperlink" Target="https://www.google.com/maps/place/1655+Pierson+St,+Lakewood,+CO+80215/@39.7425298,-105.1230185,18z/data=!3m1!4b1!4m5!3m4!1s0x876b869f1a3ab23f:0x91f1ed10cf004a25!8m2!3d39.7423701!4d-105.1222409" TargetMode="External"/><Relationship Id="rId265" Type="http://schemas.openxmlformats.org/officeDocument/2006/relationships/hyperlink" Target="https://www.google.com/maps/place/3601+S+Dallas+St,+Aurora,+CO+80014/@39.6505425,-104.8812639,834m/data=!3m2!1e3!4b1!4m5!3m4!1s0x876c87bd41b8df97:0x139b43fcf9176a19!8m2!3d39.6505425!4d-104.8790752" TargetMode="External"/><Relationship Id="rId125" Type="http://schemas.openxmlformats.org/officeDocument/2006/relationships/hyperlink" Target="https://169invernessdrive.com/" TargetMode="External"/><Relationship Id="rId167" Type="http://schemas.openxmlformats.org/officeDocument/2006/relationships/hyperlink" Target="https://www.google.com/maps/place/2014+California+St,+Denver,+CO+80205/@39.7487818,-104.9891106,17z/data=!3m1!4b1!4m5!3m4!1s0x876c78d8160e43d3:0x9ffe8ef17cae83c4!8m2!3d39.7487818!4d-104.9869219" TargetMode="External"/><Relationship Id="rId332" Type="http://schemas.openxmlformats.org/officeDocument/2006/relationships/hyperlink" Target="http://www.2400washington.com/" TargetMode="External"/><Relationship Id="rId374" Type="http://schemas.openxmlformats.org/officeDocument/2006/relationships/hyperlink" Target="https://www.google.com/maps/place/1551+Wolff+St,+Denver,+CO+80204/@39.7413719,-105.0511036,833m/data=!3m2!1e3!4b1!4m5!3m4!1s0x876b8745e8feb98d:0xd89810748039b500!8m2!3d39.7413719!4d-105.0489149" TargetMode="External"/><Relationship Id="rId71" Type="http://schemas.openxmlformats.org/officeDocument/2006/relationships/hyperlink" Target="https://www.google.com/maps/place/Oxford+Station+Apartments/@39.641519,-105.0066187,17z/data=!4m13!1m7!3m6!1s0x876c806c6afaaa65:0x2db62cf0c7345a32!2s4101+S+Navajo+St,+Englewood,+CO+80110!3b1!8m2!3d39.641519!4d-105.00443!3m4!1s0x876c806c3f9dbd11:0xd01c37b5" TargetMode="External"/><Relationship Id="rId234" Type="http://schemas.openxmlformats.org/officeDocument/2006/relationships/hyperlink" Target="https://thehubdenver.com/" TargetMode="External"/><Relationship Id="rId2" Type="http://schemas.openxmlformats.org/officeDocument/2006/relationships/hyperlink" Target="https://www.google.com/maps/place/Griffis+3100+Pearl/@40.023476,-105.251788,15z/data=!4m2!3m1!1s0x0:0xe75021d404da2e8b?sa=X&amp;ved=0ahUKEwiGkNCYzbDaAhXC61MKHWDJA1wQ_BIIwAEwCg" TargetMode="External"/><Relationship Id="rId29" Type="http://schemas.openxmlformats.org/officeDocument/2006/relationships/hyperlink" Target="https://www.apartments.com/colorado-station-denver-co/mwyf86h/" TargetMode="External"/><Relationship Id="rId255" Type="http://schemas.openxmlformats.org/officeDocument/2006/relationships/hyperlink" Target="https://www.solanaoldetownstation.com/?utm_source=GoogleLocalListing&amp;utm_medium=organic" TargetMode="External"/><Relationship Id="rId276" Type="http://schemas.openxmlformats.org/officeDocument/2006/relationships/hyperlink" Target="https://www.railatinverness.com/" TargetMode="External"/><Relationship Id="rId297" Type="http://schemas.openxmlformats.org/officeDocument/2006/relationships/hyperlink" Target="https://www.cwsapartments.com/marq-at-ridgegate-lone-tree-co/" TargetMode="External"/><Relationship Id="rId441" Type="http://schemas.openxmlformats.org/officeDocument/2006/relationships/hyperlink" Target="https://www.novusatskyridge.com/" TargetMode="External"/><Relationship Id="rId40" Type="http://schemas.openxmlformats.org/officeDocument/2006/relationships/hyperlink" Target="https://griffisresidential.com/properties/fitzsimons-south/" TargetMode="External"/><Relationship Id="rId115" Type="http://schemas.openxmlformats.org/officeDocument/2006/relationships/hyperlink" Target="https://crej.com/news/niederman-bullish-commercial-real-estate/" TargetMode="External"/><Relationship Id="rId136" Type="http://schemas.openxmlformats.org/officeDocument/2006/relationships/hyperlink" Target="https://www.google.com/maps/place/2400+N+Washington+St,+Denver,+CO+80205/data=!4m2!3m1!1s0x876c79244c5a55c9:0x32bb49bcfa59c68f?sa=X&amp;ved=2ahUKEwi_55v594_dAhUBpYMKHbrLBRUQ8gEwAHoECAUQAQ" TargetMode="External"/><Relationship Id="rId157" Type="http://schemas.openxmlformats.org/officeDocument/2006/relationships/hyperlink" Target="https://www.apartments.com/portofino-tower-denver-co/q8ew83z/" TargetMode="External"/><Relationship Id="rId178" Type="http://schemas.openxmlformats.org/officeDocument/2006/relationships/hyperlink" Target="https://www.google.com/maps/place/827+Park+Ave+W,+Denver,+CO+80205/@39.7527394,-104.9867565,17z/data=!3m1!4b1!4m5!3m4!1s0x876c7927440f4435:0xb58dc770d3ce6146!8m2!3d39.7527394!4d-104.9845678" TargetMode="External"/><Relationship Id="rId301" Type="http://schemas.openxmlformats.org/officeDocument/2006/relationships/hyperlink" Target="https://www.google.com/maps/place/10248+RidgeGate+Circle,+Lone+Tree,+CO+80124/@39.528183,-104.8794657,872m/data=!3m2!1e3!4b1!4m5!3m4!1s0x876c853da95eb853:0x12106349171a0c93!8m2!3d39.528183!4d-104.877277" TargetMode="External"/><Relationship Id="rId322" Type="http://schemas.openxmlformats.org/officeDocument/2006/relationships/hyperlink" Target="https://www.google.com/maps/place/1827+Grant+St,+Denver,+CO+80203/@39.7452246,-104.9836019,17z/data=!4m13!1m7!3m6!1s0x876c7929b760b6c1:0x29a5a7c58c8ae374!2s1827+Grant+St,+Denver,+CO+80203!3b1!8m2!3d39.7455787!4d-104.9839288!3m4!1s0x876c7929b760b6c1:0x29a5" TargetMode="External"/><Relationship Id="rId343" Type="http://schemas.openxmlformats.org/officeDocument/2006/relationships/hyperlink" Target="https://www.google.com/maps/place/544+Golden+Ridge+Rd,+Golden,+CO+80401/@39.725869,-105.2055376,435m/data=!3m1!1e3!4m5!3m4!1s0x876b84b90c8aec19:0xe67d83369772466c!8m2!3d39.725869!4d-105.2044433" TargetMode="External"/><Relationship Id="rId364" Type="http://schemas.openxmlformats.org/officeDocument/2006/relationships/hyperlink" Target="https://www.google.com/maps/place/3600+Brighton+Blvd,+Denver,+CO+80216/@39.7711861,-104.9793807,17z/data=!3m1!4b1!4m5!3m4!1s0x876c7904e12e695f:0x569743337de0520!8m2!3d39.771182!4d-104.977192" TargetMode="External"/><Relationship Id="rId61" Type="http://schemas.openxmlformats.org/officeDocument/2006/relationships/hyperlink" Target="http://www.mariposadenver.com/buildings/mariposa/" TargetMode="External"/><Relationship Id="rId82" Type="http://schemas.openxmlformats.org/officeDocument/2006/relationships/hyperlink" Target="https://www.coloradocoalition.org/property/renaissance-west-end-flats" TargetMode="External"/><Relationship Id="rId199" Type="http://schemas.openxmlformats.org/officeDocument/2006/relationships/hyperlink" Target="https://www.hanoverplattpark.com/" TargetMode="External"/><Relationship Id="rId203" Type="http://schemas.openxmlformats.org/officeDocument/2006/relationships/hyperlink" Target="https://www.google.com/maps/place/1601+Chestnut+Pl,+Denver,+CO+80202/@39.7548109,-105.0037445,416m/data=!3m1!1e3!4m5!3m4!1s0x876c78e82a1a95c7:0x2f6da2e849f14d8b!8m2!3d39.7548934!4d-105.0032778" TargetMode="External"/><Relationship Id="rId385" Type="http://schemas.openxmlformats.org/officeDocument/2006/relationships/hyperlink" Target="https://www.google.com/maps/place/1338+1st+Street,+Denver,+CO+80204/@39.7408133,-105.0178426,17z/data=!3m1!4b1!4m5!3m4!1s0x876c78b13844f155:0x5b261011801f0cab!8m2!3d39.7408092!4d-105.0156539" TargetMode="External"/><Relationship Id="rId19" Type="http://schemas.openxmlformats.org/officeDocument/2006/relationships/hyperlink" Target="https://www.google.com/maps/place/305+Park+Ave+W,+Denver,+CO+80205/@39.7495722,-104.982101,17z/data=!3m1!4b1!4m5!3m4!1s0x876c792606de5cdf:0xf596ed221fe54cfe!8m2!3d39.7495722!4d-104.9799123" TargetMode="External"/><Relationship Id="rId224" Type="http://schemas.openxmlformats.org/officeDocument/2006/relationships/hyperlink" Target="https://www.hollandresidential.com/platform-at-union-station" TargetMode="External"/><Relationship Id="rId245" Type="http://schemas.openxmlformats.org/officeDocument/2006/relationships/hyperlink" Target="http://depotsquareapts.com/overview/" TargetMode="External"/><Relationship Id="rId266" Type="http://schemas.openxmlformats.org/officeDocument/2006/relationships/hyperlink" Target="https://www.google.com/maps/place/6380+S+Fiddlers+Green+Cir,+Englewood,+CO+80111/@39.6010623,-104.8918662,835m/data=!3m2!1e3!4b1!4m5!3m4!1s0x876c86625e563f9d:0x5f03b1be0f827be0!8m2!3d39.6010623!4d-104.8896775" TargetMode="External"/><Relationship Id="rId287" Type="http://schemas.openxmlformats.org/officeDocument/2006/relationships/hyperlink" Target="https://www.marriott.com/hotels/travel/denms-denver-marriott-south-at-park-meadows/?scid=bb1a189a-fec3-4d19-a255-54ba596febe2" TargetMode="External"/><Relationship Id="rId410" Type="http://schemas.openxmlformats.org/officeDocument/2006/relationships/hyperlink" Target="mailto:randview+Ave,+Arvada,+CO+80002/@39.7992987,-105.0812565,416m/data=!3m1!1e3!4m5!3m4!1s0x876b87d332436357:0x5ff8b8c702223251!8m2!3d39.799841!4d-105.078886" TargetMode="External"/><Relationship Id="rId431" Type="http://schemas.openxmlformats.org/officeDocument/2006/relationships/hyperlink" Target="https://cityoflonetree.com/files/Community%20Development/Planning/Projects/Kiewit%20Referral%20Binder.pdf" TargetMode="External"/><Relationship Id="rId452" Type="http://schemas.openxmlformats.org/officeDocument/2006/relationships/hyperlink" Target="https://www.4040foxstreet.com/" TargetMode="External"/><Relationship Id="rId30" Type="http://schemas.openxmlformats.org/officeDocument/2006/relationships/hyperlink" Target="http://www.archwayhousingandservices.org/housing/cornerstone-resendences/" TargetMode="External"/><Relationship Id="rId105" Type="http://schemas.openxmlformats.org/officeDocument/2006/relationships/hyperlink" Target="http://www.liveatwestlink.com/" TargetMode="External"/><Relationship Id="rId126" Type="http://schemas.openxmlformats.org/officeDocument/2006/relationships/hyperlink" Target="https://www.google.com/maps/place/169+Inverness+Dr+W,+Englewood,+CO+80112/@39.5761968,-104.8873428,14z/data=!4m5!3m4!1s0x876c85c1160abcb3:0x3bbe98925cef858b!8m2!3d39.5749562!4d-104.8731218" TargetMode="External"/><Relationship Id="rId147" Type="http://schemas.openxmlformats.org/officeDocument/2006/relationships/hyperlink" Target="https://www.google.com/maps/place/8300+Arista+Pl,+Broomfield,+CO+80021/@39.9045631,-105.0913027,16.96z/data=!4m5!3m4!1s0x876b8bc81b619da5:0x895f4717bf664b50!8m2!3d39.9054483!4d-105.0899863" TargetMode="External"/><Relationship Id="rId168" Type="http://schemas.openxmlformats.org/officeDocument/2006/relationships/hyperlink" Target="https://www.google.com/maps/place/2200+Welton+St,+Denver,+CO+80205/@39.750122,-104.9857417,17z/data=!3m1!4b1!4m5!3m4!1s0x876c7927b84fa1cd:0x27d15bfc57cb08e5!8m2!3d39.750122!4d-104.983553" TargetMode="External"/><Relationship Id="rId312" Type="http://schemas.openxmlformats.org/officeDocument/2006/relationships/hyperlink" Target="https://www.google.com/maps/place/5510+S+Nevada+St,+Littleton,+CO+80120/@39.6140122,-105.0183279,871m/data=!3m1!1e3!4m5!3m4!1s0x876c8033aeee909b:0x867f232ab1031aae!8m2!3d39.6165661!4d-105.017019" TargetMode="External"/><Relationship Id="rId333" Type="http://schemas.openxmlformats.org/officeDocument/2006/relationships/hyperlink" Target="https://www.google.com/maps/place/1025+33rd+St,+Denver,+CO+80205/@39.7633324,-104.9782824,869m/data=!3m1!1e3!4m5!3m4!1s0x876c7919e797aacb:0x51cbbc71c6c1a4e0!8m2!3d39.763852!4d-104.974538" TargetMode="External"/><Relationship Id="rId354" Type="http://schemas.openxmlformats.org/officeDocument/2006/relationships/hyperlink" Target="https://www.google.com/maps/place/7800+Vallagio+Ln,+Englewood,+CO+80112/@39.5790066,-104.8726559,872m/data=!3m1!1e3!4m5!3m4!1s0x876c85c212bd89b1:0xada13b580e2d8999!8m2!3d39.5790149!4d-104.8689454" TargetMode="External"/><Relationship Id="rId51" Type="http://schemas.openxmlformats.org/officeDocument/2006/relationships/hyperlink" Target="https://www.google.com/maps/place/3150+N+Downing+St,+Denver,+CO+80205/data=!4m2!3m1!1s0x876c7917922e00ff:0xceea74d90c125a2e?sa=X&amp;ved=0ahUKEwj4y6OFp4raAhUB3mMKHR5rDscQ8gEIKDAA" TargetMode="External"/><Relationship Id="rId72" Type="http://schemas.openxmlformats.org/officeDocument/2006/relationships/hyperlink" Target="https://www.missionrockresidential.com/apartments/co/englewood/oxford-station-apartments/" TargetMode="External"/><Relationship Id="rId93" Type="http://schemas.openxmlformats.org/officeDocument/2006/relationships/hyperlink" Target="https://www.google.com/maps/place/The+Landmark/@39.6174601,-104.9022407,881m/data=!3m1!1e3!4m13!1m7!3m6!1s0x876c86f093c2a8a1:0xa9e9244b80999602!2s7600+Landmark+Way,+Greenwood+Village,+CO+80111!3b1!8m2!3d39.617456!4d-104.900052!3m4!1s0x876c86f064eb1b5b:0x4" TargetMode="External"/><Relationship Id="rId189" Type="http://schemas.openxmlformats.org/officeDocument/2006/relationships/hyperlink" Target="https://www.google.com/maps/place/Atria+Arista+by+Cortland/@39.9063057,-105.0936179,555m/data=!3m1!1e3!4m5!3m4!1s0x0:0x790b75f294a349d8!8m2!3d39.9067329!4d-105.0936364" TargetMode="External"/><Relationship Id="rId375" Type="http://schemas.openxmlformats.org/officeDocument/2006/relationships/hyperlink" Target="https://www.google.com/maps/place/215+E+19th+Ave,+Denver,+CO+80203/@39.7465471,-104.9866881,833m/data=!3m2!1e3!4b1!4m5!3m4!1s0x876c792836ba11a5:0xdeb63aca248558dd!8m2!3d39.7465471!4d-104.9844994" TargetMode="External"/><Relationship Id="rId396" Type="http://schemas.openxmlformats.org/officeDocument/2006/relationships/hyperlink" Target="https://www.apartments.com/gateway-arvada-ridge-arvada-co/7t8ky8z/" TargetMode="External"/><Relationship Id="rId3" Type="http://schemas.openxmlformats.org/officeDocument/2006/relationships/hyperlink" Target="http://renewdenver.org/projects/2300-welton/" TargetMode="External"/><Relationship Id="rId214" Type="http://schemas.openxmlformats.org/officeDocument/2006/relationships/hyperlink" Target="https://www.google.com/maps/place/2000+16th+St+Mall,+Denver,+CO+80202/@39.7535072,-105.0063387,17z/data=!3m1!4b1!4m8!1m2!2m1!1s2000+16th+St.!3m4!1s0x876c78c171022403:0x576bd7a36255a261!8m2!3d39.7535072!4d-105.00415" TargetMode="External"/><Relationship Id="rId235" Type="http://schemas.openxmlformats.org/officeDocument/2006/relationships/hyperlink" Target="https://urbanluxerealestate.com/larimer-row-townhomes-rino/" TargetMode="External"/><Relationship Id="rId256" Type="http://schemas.openxmlformats.org/officeDocument/2006/relationships/hyperlink" Target="https://www.google.com/maps/place/6875+W+56th+Ave,+Arvada,+CO+80002/@39.7982968,-105.075198,832m/data=!3m2!1e3!4b1!4m5!3m4!1s0x876b87d1f6f686bf:0x987055c376f7c67f!8m2!3d39.7982968!4d-105.0730093" TargetMode="External"/><Relationship Id="rId277" Type="http://schemas.openxmlformats.org/officeDocument/2006/relationships/hyperlink" Target="https://www.google.com/maps/place/9501+E+Panorama+Cir,+Centennial,+CO+80112/@39.5789143,-104.8794638,366m/data=!3m1!1e3!4m5!3m4!1s0x876c85c50ea6ce61:0xb19cab7a1a59d7!8m2!3d39.5789303!4d-104.8787985" TargetMode="External"/><Relationship Id="rId298" Type="http://schemas.openxmlformats.org/officeDocument/2006/relationships/hyperlink" Target="https://www.google.com/maps/place/9899+Schwab+Way,+Lone+Tree,+CO+80124/@39.5341221,-104.8772701,872m/data=!3m2!1e3!4b1!4m5!3m4!1s0x876c85169be41a03:0x81f2e635a14c6c0b!8m2!3d39.5337903!4d-104.8753806" TargetMode="External"/><Relationship Id="rId400" Type="http://schemas.openxmlformats.org/officeDocument/2006/relationships/hyperlink" Target="https://www.mwhsolutions.org/villas-at-sloans-lake.html" TargetMode="External"/><Relationship Id="rId421" Type="http://schemas.openxmlformats.org/officeDocument/2006/relationships/hyperlink" Target="https://unisonhp.org/coming-soon-beautiful-apartments-for-seniors-in-thornton/" TargetMode="External"/><Relationship Id="rId442" Type="http://schemas.openxmlformats.org/officeDocument/2006/relationships/hyperlink" Target="https://www.hollandresidential.com/co/denver/quin?keyword=quin%20apartments%20denver&amp;campaign=18506883520&amp;device=c&amp;gclid=CjwKCAiA85efBhBbEiwAD7oLQHyXfGf-MlZB3WdWCnszfbxknTNcbrpS8n8UJndE2Y3QcesKRPQWzRoC4sAQAvD_BwE" TargetMode="External"/><Relationship Id="rId116" Type="http://schemas.openxmlformats.org/officeDocument/2006/relationships/hyperlink" Target="https://www.google.com/maps/place/4949+Niagara+St,+Englewood,+CO+80111/data=!4m2!3m1!1s0x876c86e2234c12bb:0x94886b225a1dd6e5?sa=X&amp;ved=2ahUKEwjyytr4k47dAhUB_4MKHYAwB-oQ8gEwAHoECAAQAQ" TargetMode="External"/><Relationship Id="rId137" Type="http://schemas.openxmlformats.org/officeDocument/2006/relationships/hyperlink" Target="https://www.apartments.com/21-fitzsimons-apartment-homes-aurora-co/cwkf8xe/" TargetMode="External"/><Relationship Id="rId158" Type="http://schemas.openxmlformats.org/officeDocument/2006/relationships/hyperlink" Target="https://www.apartments.com/the-tower-on-the-park-denver-co/wmbx54k/" TargetMode="External"/><Relationship Id="rId302" Type="http://schemas.openxmlformats.org/officeDocument/2006/relationships/hyperlink" Target="https://www.google.com/maps/place/6300+E+Hampden+Ave,+Denver,+CO+80222/@39.6498269,-104.9174334,868m/data=!3m1!1e3!4m5!3m4!1s0x876c874275315ea5:0xfe25edd1d9285108!8m2!3d39.6518355!4d-104.9161395" TargetMode="External"/><Relationship Id="rId323" Type="http://schemas.openxmlformats.org/officeDocument/2006/relationships/hyperlink" Target="https://www.google.com/maps/place/1935+Logan+St,+Denver,+CO+80203/@39.7468948,-104.9847939,17z/data=!3m1!4b1!4m5!3m4!1s0x876c7928f874cf93:0xbcad3a27d57f30b8!8m2!3d39.7468948!4d-104.9826052" TargetMode="External"/><Relationship Id="rId344" Type="http://schemas.openxmlformats.org/officeDocument/2006/relationships/hyperlink" Target="https://www.liveatzephyrline.com/zephyr-line-denver-co" TargetMode="External"/><Relationship Id="rId20" Type="http://schemas.openxmlformats.org/officeDocument/2006/relationships/hyperlink" Target="https://www.camdenliving.com/denver-co-apartments/camden-belleview-station" TargetMode="External"/><Relationship Id="rId41" Type="http://schemas.openxmlformats.org/officeDocument/2006/relationships/hyperlink" Target="https://www.google.com/maps/place/325+Sable+Blvd,+Aurora,+CO+80011/@39.7209023,-104.8218244,17z/data=!3m1!4b1!4m5!3m4!1s0x876c631fc999c215:0xd5bf94e4cb4ca349!8m2!3d39.7208982!4d-104.8196357" TargetMode="External"/><Relationship Id="rId62" Type="http://schemas.openxmlformats.org/officeDocument/2006/relationships/hyperlink" Target="https://www.loftsatlincolnstation.com/" TargetMode="External"/><Relationship Id="rId83" Type="http://schemas.openxmlformats.org/officeDocument/2006/relationships/hyperlink" Target="https://www.google.com/maps/place/Renaissance+West+End+Flats,+1490+Zenobia+St,+Denver,+CO+80204/@39.7399721,-105.0540031,17z/data=!3m1!4b1!4m5!3m4!1s0x876b874626ba5603:0xbc4f02a9498016f8!8m2!3d39.7399721!4d-105.0518144" TargetMode="External"/><Relationship Id="rId179" Type="http://schemas.openxmlformats.org/officeDocument/2006/relationships/hyperlink" Target="https://livepoint21.com/?utm_source=GoogleLocalListing&amp;utm_medium=organic" TargetMode="External"/><Relationship Id="rId365" Type="http://schemas.openxmlformats.org/officeDocument/2006/relationships/hyperlink" Target="https://www.google.com/maps/place/3600+Wynkoop+St,+Denver,+CO+80216/@39.7707524,-104.977127,18z/data=!3m1!4b1!4m5!3m4!1s0x876c79053b6fcdfb:0x93b0e890a0318b83!8m2!3d39.7707503!4d-104.9760327" TargetMode="External"/><Relationship Id="rId386" Type="http://schemas.openxmlformats.org/officeDocument/2006/relationships/hyperlink" Target="http://www.northwynkoop.com/north-wynkoop/" TargetMode="External"/><Relationship Id="rId190" Type="http://schemas.openxmlformats.org/officeDocument/2006/relationships/hyperlink" Target="https://www.liveatatriaarista.com/Home.aspx" TargetMode="External"/><Relationship Id="rId204" Type="http://schemas.openxmlformats.org/officeDocument/2006/relationships/hyperlink" Target="https://www.google.com/maps/place/1601+Wewatta+St,+Denver,+CO+80202/@39.7539602,-105.0037538,415m/data=!3m2!1e3!4b1!4m5!3m4!1s0x876c78c3d2d83bc5:0x8abaf12bb9e0fe2c!8m2!3d39.7539602!4d-105.0026618" TargetMode="External"/><Relationship Id="rId225" Type="http://schemas.openxmlformats.org/officeDocument/2006/relationships/hyperlink" Target="https://www.google.com/maps/place/1550+Wewatta+St,+Denver,+CO+80202/@39.752575,-105.0046671,833m/data=!3m2!1e3!4b1!4m5!3m4!1s0x876c78c3e820592f:0x90768803980b4bb2!8m2!3d39.752575!4d-105.0024784" TargetMode="External"/><Relationship Id="rId246" Type="http://schemas.openxmlformats.org/officeDocument/2006/relationships/hyperlink" Target="https://careers.google.com/locations/boulder/" TargetMode="External"/><Relationship Id="rId267" Type="http://schemas.openxmlformats.org/officeDocument/2006/relationships/hyperlink" Target="https://www.google.com/maps/place/8000+E+Peakview+Ave,+Greenwood+Village,+CO+80112/@39.5983915,-104.8981034,835m/data=!3m2!1e3!4b1!4m5!3m4!1s0x876c8686260ca769:0x2984a9c836fec10b!8m2!3d39.5983915!4d-104.8959147" TargetMode="External"/><Relationship Id="rId288" Type="http://schemas.openxmlformats.org/officeDocument/2006/relationships/hyperlink" Target="https://www.google.com/maps/place/10180+Park+Meadows+Dr,+Lone+Tree,+CO+80124/@39.5500515,-104.8735268,436m/data=!3m2!1e3!4b1!4m5!3m4!1s0x876c850a5bc3feb9:0xaaf7bb923198a0f4!8m2!3d39.5500515!4d-104.8726066" TargetMode="External"/><Relationship Id="rId411" Type="http://schemas.openxmlformats.org/officeDocument/2006/relationships/hyperlink" Target="https://www.arvadapermits.org/etrakit3/viewAttachment.aspx?Group=PROJECT&amp;ActivityNo=DA2019-0072&amp;key=EPRS%3a190705011658535" TargetMode="External"/><Relationship Id="rId432" Type="http://schemas.openxmlformats.org/officeDocument/2006/relationships/hyperlink" Target="https://www.google.com/maps/place/7190+Colorado+Blvd,+Commerce+City,+CO+80022/@39.8246262,-104.9436957,832m/data=!3m1!1e3!4m5!3m4!1s0x876c77553342fd03:0x4a8ad66de432dbc2!8m2!3d39.8268792!4d-104.9390222" TargetMode="External"/><Relationship Id="rId453" Type="http://schemas.openxmlformats.org/officeDocument/2006/relationships/hyperlink" Target="http://www.northwynkoop.com/north-wynkoop/" TargetMode="External"/><Relationship Id="rId106" Type="http://schemas.openxmlformats.org/officeDocument/2006/relationships/hyperlink" Target="https://www.google.com/maps/place/1665+Pierson+St,+Lakewood,+CO+80215/@39.7430091,-105.1248613,17z/data=!3m1!4b1!4m5!3m4!1s0x876b869f19efd691:0x42a205662ed6db93!8m2!3d39.743005!4d-105.1226726" TargetMode="External"/><Relationship Id="rId127" Type="http://schemas.openxmlformats.org/officeDocument/2006/relationships/hyperlink" Target="https://redpeak.com/apartments/redpeak-platt-park-townhomes/" TargetMode="External"/><Relationship Id="rId313" Type="http://schemas.openxmlformats.org/officeDocument/2006/relationships/hyperlink" Target="https://www.google.com/maps/place/7317+S+Platte+River+Pkwy,+Littleton,+CO+80120/@39.5852081,-105.0269598,17z/data=!4m5!3m4!1s0x876c81e6aa8fbd37:0x4c3dba3d0a7824d4!8m2!3d39.5867212!4d-105.0263483" TargetMode="External"/><Relationship Id="rId10" Type="http://schemas.openxmlformats.org/officeDocument/2006/relationships/hyperlink" Target="http://www.mariposadenver.com/buildings/the-aerie/" TargetMode="External"/><Relationship Id="rId31" Type="http://schemas.openxmlformats.org/officeDocument/2006/relationships/hyperlink" Target="https://www.google.com/maps/place/1001+Park+Ave+W,+Denver,+CO+80205/@39.7531717,-104.9854316,17z/data=!4m5!3m4!1s0x876c78df455304e3:0x4278ebcdf6cccc96!8m2!3d39.7540072!4d-104.9863023" TargetMode="External"/><Relationship Id="rId52" Type="http://schemas.openxmlformats.org/officeDocument/2006/relationships/hyperlink" Target="http://gardencourtapartmentsdenver.com/" TargetMode="External"/><Relationship Id="rId73" Type="http://schemas.openxmlformats.org/officeDocument/2006/relationships/hyperlink" Target="https://www.parkhillstationapartments.com/" TargetMode="External"/><Relationship Id="rId94" Type="http://schemas.openxmlformats.org/officeDocument/2006/relationships/hyperlink" Target="http://universitystationapartments.com/" TargetMode="External"/><Relationship Id="rId148" Type="http://schemas.openxmlformats.org/officeDocument/2006/relationships/hyperlink" Target="https://www.marriott.com/hotels/travel/denal-aloft-broomfield-denver/?scid=bb1a189a-fec3-4d19-a255-54ba596febe2" TargetMode="External"/><Relationship Id="rId169" Type="http://schemas.openxmlformats.org/officeDocument/2006/relationships/hyperlink" Target="https://www.google.com/maps/place/AMLI+RidgeGate/@39.5348839,-104.8741466,703m/data=!3m1!1e3!4m5!3m4!1s0x876c85145de02735:0xcaf69d42f7970cf9!8m2!3d39.5346838!4d-104.8721945" TargetMode="External"/><Relationship Id="rId334" Type="http://schemas.openxmlformats.org/officeDocument/2006/relationships/hyperlink" Target="https://www.google.com/maps/place/2900+N+Downing+St,+Denver,+CO+80205/@39.758583,-104.9746137,869m/data=!3m2!1e3!4b1!4m5!3m4!1s0x876c793d3bc90985:0x7dfc99e3d9212264!8m2!3d39.758583!4d-104.9730661" TargetMode="External"/><Relationship Id="rId355" Type="http://schemas.openxmlformats.org/officeDocument/2006/relationships/hyperlink" Target="https://www.google.com/maps/place/10111+Inverness+Main+St,+Englewood,+CO+80112/@39.5794926,-104.8729765,872m/data=!3m2!1e3!4b1!4m5!3m4!1s0x876c85c2fc9220eb:0xc42ebdf273429b2!8m2!3d39.5794926!4d-104.8709107" TargetMode="External"/><Relationship Id="rId376" Type="http://schemas.openxmlformats.org/officeDocument/2006/relationships/hyperlink" Target="https://www.google.com/maps/place/3463+Walnut+St,+Denver,+CO+80205/@39.7676407,-104.9780059,17z/data=!3m1!4b1!4m5!3m4!1s0x876c791af4fe8249:0x39e5bb7f62d62e97!8m2!3d39.7676407!4d-104.9758172" TargetMode="External"/><Relationship Id="rId397" Type="http://schemas.openxmlformats.org/officeDocument/2006/relationships/hyperlink" Target="https://www.thedeloresproject.org/arroyo-village/" TargetMode="External"/><Relationship Id="rId4" Type="http://schemas.openxmlformats.org/officeDocument/2006/relationships/hyperlink" Target="https://www.google.com/maps/place/2300+Welton+St,+Denver,+CO+80205/@39.7514701,-104.9838354,17z/data=!3m1!4b1!4m5!3m4!1s0x876c792658bdcbfd:0x3f654a690c2cb28c!8m2!3d39.7514701!4d-104.9816467" TargetMode="External"/><Relationship Id="rId180" Type="http://schemas.openxmlformats.org/officeDocument/2006/relationships/hyperlink" Target="https://www.equityapartments.com/denver/uptown/radius-uptown-apartments" TargetMode="External"/><Relationship Id="rId215" Type="http://schemas.openxmlformats.org/officeDocument/2006/relationships/hyperlink" Target="https://www.google.com/maps/place/1701+Wynkoop+St,+Denver,+CO+80202/@39.7529662,-105.0009065,248m/data=!3m2!1e3!4b1!4m5!3m4!1s0x876c78c308d895a7:0xc3c54d6855585937!8m2!3d39.7529662!4d-105.0002556" TargetMode="External"/><Relationship Id="rId236" Type="http://schemas.openxmlformats.org/officeDocument/2006/relationships/hyperlink" Target="https://www.google.com/maps/place/3415+Larimer+St,+Denver,+CO+80205/@39.766463,-104.9777966,833m/data=!3m2!1e3!4b1!4m5!3m4!1s0x876c791a417c5b45:0xee3d02ce8b520c56!8m2!3d39.766463!4d-104.9756079" TargetMode="External"/><Relationship Id="rId257" Type="http://schemas.openxmlformats.org/officeDocument/2006/relationships/hyperlink" Target="https://www.google.com/maps/place/7783+W+55th+Ave,+Arvada,+CO+80002/@39.7972225,-105.0844645,416m/data=!3m2!1e3!4b1!4m5!3m4!1s0x876b862d95165ce5:0x31dc7ecc9befe0e7!8m2!3d39.7972225!4d-105.0833702" TargetMode="External"/><Relationship Id="rId278" Type="http://schemas.openxmlformats.org/officeDocument/2006/relationships/hyperlink" Target="https://www.google.com/maps/place/9300+E+Mineral+Ave,+Centennial,+CO+80112/@39.5742038,-104.8809446,872m/data=!3m2!1e3!4b1!4m5!3m4!1s0x876c85c6409a8009:0xa1fa11ee7e8d6021!8m2!3d39.5742038!4d-104.8787559" TargetMode="External"/><Relationship Id="rId401" Type="http://schemas.openxmlformats.org/officeDocument/2006/relationships/hyperlink" Target="https://www.centurycommunities.com/find-your-home/colorado/denver-metro/denver/observatory-heights/4245-east-iliff-avenue/gallery" TargetMode="External"/><Relationship Id="rId422" Type="http://schemas.openxmlformats.org/officeDocument/2006/relationships/hyperlink" Target="https://www.google.com/maps/place/8877+Eaton+St,+Westminster,+CO+80031/@39.8579869,-105.0610901,17z/data=!3m1!4b1!4m8!1m2!2m1!1s8877+Eaton+St!3m4!1s0x876b89cc32bc8c61:0x471ff95571384ec6!8m2!3d39.8579828!4d-105.0589014" TargetMode="External"/><Relationship Id="rId443" Type="http://schemas.openxmlformats.org/officeDocument/2006/relationships/hyperlink" Target="https://www.koelbelco.com/communities/talus/" TargetMode="External"/><Relationship Id="rId303" Type="http://schemas.openxmlformats.org/officeDocument/2006/relationships/hyperlink" Target="https://www.thedistrictdenver.com/?utm_source=google&amp;utm_medium=gmb" TargetMode="External"/><Relationship Id="rId42" Type="http://schemas.openxmlformats.org/officeDocument/2006/relationships/hyperlink" Target="https://www.echelonrents.com/evans-station-lofts-denver-co" TargetMode="External"/><Relationship Id="rId84" Type="http://schemas.openxmlformats.org/officeDocument/2006/relationships/hyperlink" Target="https://www.google.com/maps/place/6963+W+109th+Ave,+Westminster,+CO+80020/@39.894934,-105.0757897,17z/data=!3m1!4b1!4m5!3m4!1s0x876b8a2c2616636f:0x9276432ee85ee324!8m2!3d39.894934!4d-105.073601" TargetMode="External"/><Relationship Id="rId138" Type="http://schemas.openxmlformats.org/officeDocument/2006/relationships/hyperlink" Target="https://www.google.com/maps/place/2901+Welton+St,+Denver,+CO+80205/data=!4m2!3m1!1s0x876c7923214d6d73:0xf55bb831a72cc771?sa=X&amp;ved=2ahUKEwi_2La2-I_dAhXC64MKHWaUCEoQ8gEwAHoECAYQAQ" TargetMode="External"/><Relationship Id="rId345" Type="http://schemas.openxmlformats.org/officeDocument/2006/relationships/hyperlink" Target="https://www.google.com/maps?q=1391+Zephyr+St&amp;rlz=1C1GCEA_enUS808US808&amp;um=1&amp;ie=UTF-8&amp;sa=X&amp;ved=0ahUKEwi5gJC55vfdAhVj4IMKHYnCCx4Q_AUIDigB" TargetMode="External"/><Relationship Id="rId387" Type="http://schemas.openxmlformats.org/officeDocument/2006/relationships/hyperlink" Target="https://www.google.com/maps/place/4100+Wynkoop+St,+Denver,+CO+80216/@39.7739145,-104.974408,832m/data=!3m2!1e3!4b1!4m5!3m4!1s0x876c790f146bfa5f:0x7b7fc77c90f7a122!8m2!3d39.7739104!4d-104.9722193!5m1!1e3" TargetMode="External"/><Relationship Id="rId191" Type="http://schemas.openxmlformats.org/officeDocument/2006/relationships/hyperlink" Target="https://www.google.com/maps/place/Google+Boulder/@40.0220219,-105.257032,17z/data=!3m1!4b1!4m5!3m4!1s0x876bedd5d002a329:0x37fe387aa4a4eb7b!8m2!3d40.0220219!4d-105.2548433" TargetMode="External"/><Relationship Id="rId205" Type="http://schemas.openxmlformats.org/officeDocument/2006/relationships/hyperlink" Target="https://www.google.com/maps/place/1975+19th+St,+Denver,+CO+80202/@39.756448,-105.0014112,833m/data=!3m2!1e3!4b1!4m5!3m4!1s0x876c78e820ea3ec5:0x26f8e1fb8bed1fcc!8m2!3d39.756448!4d-104.9992225" TargetMode="External"/><Relationship Id="rId247" Type="http://schemas.openxmlformats.org/officeDocument/2006/relationships/hyperlink" Target="https://www.google.com/maps/place/2366+Junction+Pl,+Boulder,+CO+80301/@40.0249218,-105.2532344,830m/data=!3m2!1e3!4b1!4m5!3m4!1s0x876bee762841eecb:0x766bfee98f3fed0!8m2!3d40.0249218!4d-105.2510457!5m1!1e1" TargetMode="External"/><Relationship Id="rId412" Type="http://schemas.openxmlformats.org/officeDocument/2006/relationships/hyperlink" Target="https://www.bestwestern.com/en_US/about/press-media/2019-press-releases/vib-groundbreaking-in-denver.html" TargetMode="External"/><Relationship Id="rId107" Type="http://schemas.openxmlformats.org/officeDocument/2006/relationships/hyperlink" Target="https://www.windsoratbroadwaystation.com/" TargetMode="External"/><Relationship Id="rId289" Type="http://schemas.openxmlformats.org/officeDocument/2006/relationships/hyperlink" Target="https://www.google.com/maps/place/10185+Park+Meadows+Dr,+Lone+Tree,+CO+80124/@39.5490244,-104.8737836,872m/data=!3m2!1e3!4b1!4m5!3m4!1s0x876c850aff032549:0xc33ae88ed48296ba!8m2!3d39.5490244!4d-104.8715949" TargetMode="External"/><Relationship Id="rId454" Type="http://schemas.openxmlformats.org/officeDocument/2006/relationships/hyperlink" Target="https://bouldercommonsliving.com/" TargetMode="External"/><Relationship Id="rId11" Type="http://schemas.openxmlformats.org/officeDocument/2006/relationships/hyperlink" Target="https://www.google.com/maps/place/Arista+Uptown/@39.905459,-105.0904476,17z/data=!4m12!1m6!3m5!1s0x876b8bc9aa3b11a5:0xf84defaba49036da!2sAMLI+Arista!8m2!3d39.905459!4d-105.0882589!3m4!1s0x0:0xa237e37fa148de21!8m2!3d39.9052371!4d-105.0917407" TargetMode="External"/><Relationship Id="rId53" Type="http://schemas.openxmlformats.org/officeDocument/2006/relationships/hyperlink" Target="https://www.google.com/maps?q=5155+E+Yale+Ave,+Denver,+CO+80222&amp;rlz=1C1CHBF_enUS783US783&amp;um=1&amp;ie=UTF-8&amp;sa=X&amp;ved=0ahUKEwjPhLn_-q_aAhUFbK0KHV6kDOgQ_AUICigB" TargetMode="External"/><Relationship Id="rId149" Type="http://schemas.openxmlformats.org/officeDocument/2006/relationships/hyperlink" Target="https://www.google.com/maps/place/1801+Chestnut+Pl,+Denver,+CO+80202/@39.7567548,-105.0032346,837m/data=!3m2!1e3!4b1!4m5!3m4!1s0x876c78e9dbe4764f:0x2c143d562c5a8bb1!8m2!3d39.7567507!4d-105.0010459" TargetMode="External"/><Relationship Id="rId314" Type="http://schemas.openxmlformats.org/officeDocument/2006/relationships/hyperlink" Target="https://www.berkshirecommunities.com/apartments/co/littleton/berkshire-aspen-grove/" TargetMode="External"/><Relationship Id="rId356" Type="http://schemas.openxmlformats.org/officeDocument/2006/relationships/hyperlink" Target="https://www.google.com/maps/place/13400+E+Colfax+Ave,+Aurora,+CO+80011/@39.7399188,-104.8345369,833m/data=!3m2!1e3!4b1!4m5!3m4!1s0x876c6347c4bb4d1b:0xc2a10cc0d13407ab!8m2!3d39.7399188!4d-104.8333775!5m1!1e1" TargetMode="External"/><Relationship Id="rId398" Type="http://schemas.openxmlformats.org/officeDocument/2006/relationships/hyperlink" Target="https://www.liveatwestline.com/" TargetMode="External"/><Relationship Id="rId95" Type="http://schemas.openxmlformats.org/officeDocument/2006/relationships/hyperlink" Target="https://www.google.com/maps/place/1881+Buchtel+Blvd+S,+Denver,+CO+80210/@39.6851333,-104.9655619,17z/data=!4m5!3m4!1s0x876c7e417c177845:0x6bcb9ae6a85e9e21!8m2!3d39.685296!4d-104.9654678" TargetMode="External"/><Relationship Id="rId160" Type="http://schemas.openxmlformats.org/officeDocument/2006/relationships/hyperlink" Target="https://www.apartments.com/campus-village-apartments-denver-co/bn1mlhb/" TargetMode="External"/><Relationship Id="rId216" Type="http://schemas.openxmlformats.org/officeDocument/2006/relationships/hyperlink" Target="https://unionstationindenver.com/" TargetMode="External"/><Relationship Id="rId423" Type="http://schemas.openxmlformats.org/officeDocument/2006/relationships/hyperlink" Target="https://www.apartments.com/eaton-street-apartments-westminster-co/kjhtlk8/" TargetMode="External"/><Relationship Id="rId258" Type="http://schemas.openxmlformats.org/officeDocument/2006/relationships/hyperlink" Target="https://www.watertowerflats.com/" TargetMode="External"/><Relationship Id="rId22" Type="http://schemas.openxmlformats.org/officeDocument/2006/relationships/hyperlink" Target="https://www.google.com/maps/place/3200+Walnut+St,+Denver,+CO+80205/@39.7648074,-104.9806404,17z/data=!3m1!4b1!4m5!3m4!1s0x876c791be75ba9b3:0x580c05fee98d888e!8m2!3d39.7648033!4d-104.9784517" TargetMode="External"/><Relationship Id="rId64" Type="http://schemas.openxmlformats.org/officeDocument/2006/relationships/hyperlink" Target="https://www.google.com/maps/place/Link+35/@39.7665854,-104.9744236,15z/data=!4m5!3m4!1s0x0:0xc7ea49714bc2bd95!8m2!3d39.7665854!4d-104.9744236" TargetMode="External"/><Relationship Id="rId118" Type="http://schemas.openxmlformats.org/officeDocument/2006/relationships/hyperlink" Target="https://www.confluentdev.com/granite-place-at-village-center/" TargetMode="External"/><Relationship Id="rId325" Type="http://schemas.openxmlformats.org/officeDocument/2006/relationships/hyperlink" Target="https://www.google.com/maps/place/1901+Grant+St,+Denver,+CO+80203/@39.74653,-104.9861245,17z/data=!3m1!4b1!4m5!3m4!1s0x876c7928497026bd:0x3136cd7472a80ec1!8m2!3d39.74653!4d-104.9839358" TargetMode="External"/><Relationship Id="rId367" Type="http://schemas.openxmlformats.org/officeDocument/2006/relationships/hyperlink" Target="https://businessden.com/2017/11/07/grand-peaks-build-aurora-light-rail-station/" TargetMode="External"/><Relationship Id="rId171" Type="http://schemas.openxmlformats.org/officeDocument/2006/relationships/hyperlink" Target="https://www.apartments.com/2020-lawrence-denver-co/lgz5dng/" TargetMode="External"/><Relationship Id="rId227" Type="http://schemas.openxmlformats.org/officeDocument/2006/relationships/hyperlink" Target="https://www.hollandresidential.com/union-denver/" TargetMode="External"/><Relationship Id="rId269" Type="http://schemas.openxmlformats.org/officeDocument/2006/relationships/hyperlink" Target="https://www.leisurecare.com/our-communities/carillon-belleview-station" TargetMode="External"/><Relationship Id="rId434" Type="http://schemas.openxmlformats.org/officeDocument/2006/relationships/hyperlink" Target="https://businessden.com/2019/10/10/project-at-edge-of-rino-set-to-mix-for-sale-townhomes-apartment-building/" TargetMode="External"/><Relationship Id="rId33" Type="http://schemas.openxmlformats.org/officeDocument/2006/relationships/hyperlink" Target="https://www.mercyhousing.org/CO-Decatur-Place" TargetMode="External"/><Relationship Id="rId129" Type="http://schemas.openxmlformats.org/officeDocument/2006/relationships/hyperlink" Target="https://www.amli.com/apartments/denver/denver-tech-center/englewood/inverness" TargetMode="External"/><Relationship Id="rId280" Type="http://schemas.openxmlformats.org/officeDocument/2006/relationships/hyperlink" Target="https://www.arcoslincolnstation.com/" TargetMode="External"/><Relationship Id="rId336" Type="http://schemas.openxmlformats.org/officeDocument/2006/relationships/hyperlink" Target="https://www.google.com/maps/place/1498+Irving+St,+Denver,+CO+80204/@39.738237,-105.0274839,435m/data=!3m1!1e3!4m5!3m4!1s0x876c78a854983135:0x326bdb34fd5aca5e!8m2!3d39.740052!4d-105.0295596" TargetMode="External"/><Relationship Id="rId75" Type="http://schemas.openxmlformats.org/officeDocument/2006/relationships/hyperlink" Target="http://www.carmelapartments.com/pearl-dtc-denver-co" TargetMode="External"/><Relationship Id="rId140" Type="http://schemas.openxmlformats.org/officeDocument/2006/relationships/hyperlink" Target="https://www.google.com/maps/place/5830+W+Colfax+Ave,+Lakewood,+CO+80214/@39.739938,-105.0633414,17z/data=!3m1!4b1!4m5!3m4!1s0x876b87398b85e9f3:0xc174d0dc44e29fdf!8m2!3d39.739938!4d-105.0611527" TargetMode="External"/><Relationship Id="rId182" Type="http://schemas.openxmlformats.org/officeDocument/2006/relationships/hyperlink" Target="https://www.apartments.com/the-henry-denver-co/4zklj3l/" TargetMode="External"/><Relationship Id="rId378" Type="http://schemas.openxmlformats.org/officeDocument/2006/relationships/hyperlink" Target="https://www.google.com/maps/place/201+S+Cherokee+St,+Denver,+CO+80223/@39.712685,-104.9935102,208m/data=!3m1!1e3!4m5!3m4!1s0x876c7f1966f381b9:0x16853051ee43f90d!8m2!3d39.7126323!4d-104.9930577" TargetMode="External"/><Relationship Id="rId403" Type="http://schemas.openxmlformats.org/officeDocument/2006/relationships/hyperlink" Target="https://www.google.com/maps/place/2337+S+Blackhawk+St,+Aurora,+CO+80014/@39.6739406,-104.8257999,833m/data=!3m1!1e3!4m5!3m4!1s0x876c881f3dc132cf:0xe031465e174f7d48!8m2!3d39.6739137!4d-104.8249881" TargetMode="External"/><Relationship Id="rId6" Type="http://schemas.openxmlformats.org/officeDocument/2006/relationships/hyperlink" Target="http://altoapts.org/28492" TargetMode="External"/><Relationship Id="rId238" Type="http://schemas.openxmlformats.org/officeDocument/2006/relationships/hyperlink" Target="https://zeppelinstation.com/" TargetMode="External"/><Relationship Id="rId445" Type="http://schemas.openxmlformats.org/officeDocument/2006/relationships/hyperlink" Target="https://alexanevansstationapartments.com/" TargetMode="External"/><Relationship Id="rId291" Type="http://schemas.openxmlformats.org/officeDocument/2006/relationships/hyperlink" Target="https://www.google.com/maps/place/9380+Station+St,+Lone+Tree,+CO+80124/@39.5490244,-104.8737836,872m/data=!3m1!1e3!4m5!3m4!1s0x876c850cbd36d5bd:0xbbefe9a4a39ec310!8m2!3d39.5457709!4d-104.8701809" TargetMode="External"/><Relationship Id="rId305" Type="http://schemas.openxmlformats.org/officeDocument/2006/relationships/hyperlink" Target="https://ovationapartmenthomes.com/" TargetMode="External"/><Relationship Id="rId347" Type="http://schemas.openxmlformats.org/officeDocument/2006/relationships/hyperlink" Target="https://www.centurycommunities.com/find-your-home/colorado/denver-metro/lakewood/oak-street" TargetMode="External"/><Relationship Id="rId44" Type="http://schemas.openxmlformats.org/officeDocument/2006/relationships/hyperlink" Target="https://www.google.com/maps/place/1805+S+Bannock+St,+Denver,+CO+80223/@39.683046,-104.9928187,17z/data=!3m1!4b1!4m5!3m4!1s0x876c7fb3ef0a9027:0xd143abe65de98f7f!8m2!3d39.683046!4d-104.99063" TargetMode="External"/><Relationship Id="rId86" Type="http://schemas.openxmlformats.org/officeDocument/2006/relationships/hyperlink" Target="http://www.denverhousing.org/AffordableHousing/SubsidizedHousing/PropertyList/Osage/Pages/default.aspx" TargetMode="External"/><Relationship Id="rId151" Type="http://schemas.openxmlformats.org/officeDocument/2006/relationships/hyperlink" Target="https://www.google.com/maps/place/11775+Wadsworth+Blvd,+Broomfield,+CO+80020/@39.9092429,-105.0860071,965m/data=!3m1!1e3!4m5!3m4!1s0x876b8bb504ca946b:0xda6a63748ccb57c4!8m2!3d39.9092882!4d-105.0835173" TargetMode="External"/><Relationship Id="rId389" Type="http://schemas.openxmlformats.org/officeDocument/2006/relationships/hyperlink" Target="https://www.google.com/maps/place/1420+38th+St,+Denver,+CO+80205/@39.7705308,-104.9740235,434m/data=!3m2!1e3!4b1!4m5!3m4!1s0x876c790fe3950ad5:0x3cab71e7b56bb67f!8m2!3d39.7705287!4d-104.9729292" TargetMode="External"/><Relationship Id="rId193" Type="http://schemas.openxmlformats.org/officeDocument/2006/relationships/hyperlink" Target="http://bouldercommons.com/" TargetMode="External"/><Relationship Id="rId207" Type="http://schemas.openxmlformats.org/officeDocument/2006/relationships/hyperlink" Target="https://www.google.com/maps/place/1949+Wewatta+St,+Denver,+CO+80202/@39.7560857,-105.0000819,586m/data=!3m2!1e3!4b1!4m5!3m4!1s0x876c78c2bb12903f:0x351c9d2a72ac496d!8m2!3d39.7560857!4d-104.9985428" TargetMode="External"/><Relationship Id="rId249" Type="http://schemas.openxmlformats.org/officeDocument/2006/relationships/hyperlink" Target="https://www.arvadastation.com/?_yTrackUser=Mzk5ODY0ODE2Izc4NzMzNjkxMw%3d%3d-7iouoMXLFfE%3d&amp;_yTrackVisit=NzMyNjQ1MDIwIzcwNDk4MzU0NA%3d%3d-FHqsbvOh%2bCU%3d&amp;_yTrackReqDT=15022020180410" TargetMode="External"/><Relationship Id="rId414" Type="http://schemas.openxmlformats.org/officeDocument/2006/relationships/hyperlink" Target="https://www.weitz.com/new-construction-phase-at-21-fitzsimons-started-in-colorado/" TargetMode="External"/><Relationship Id="rId456" Type="http://schemas.openxmlformats.org/officeDocument/2006/relationships/printerSettings" Target="../printerSettings/printerSettings2.bin"/><Relationship Id="rId13" Type="http://schemas.openxmlformats.org/officeDocument/2006/relationships/hyperlink" Target="https://www.google.com/maps/place/Artwalk+CityCenter/@39.65514,-104.9978747,18z/data=!3m1!4b1!4m5!3m4!1s0x876c8096aaaaaaab:0xdbe707eac1b1a44c!8m2!3d39.6551379!4d-104.9967804" TargetMode="External"/><Relationship Id="rId109" Type="http://schemas.openxmlformats.org/officeDocument/2006/relationships/hyperlink" Target="https://www.apartments.com/yale-25-station-denver-co/48f9m5k/" TargetMode="External"/><Relationship Id="rId260" Type="http://schemas.openxmlformats.org/officeDocument/2006/relationships/hyperlink" Target="https://www.choicehotels.com/colorado/aurora/comfort-suites-hotels/co327?source=gyxt" TargetMode="External"/><Relationship Id="rId316" Type="http://schemas.openxmlformats.org/officeDocument/2006/relationships/hyperlink" Target="https://www.google.com/maps/place/1904+Logan+St,+Denver,+CO+80203/@39.7463942,-104.9841092,17z/data=!3m1!4b1!4m5!3m4!1s0x876c79291d4e4a69:0xb1f2f0ed20d3baf8!8m2!3d39.7463942!4d-104.9819205" TargetMode="External"/><Relationship Id="rId55" Type="http://schemas.openxmlformats.org/officeDocument/2006/relationships/hyperlink" Target="http://www.mwhsolutions.org/lamar-station-crossing.html" TargetMode="External"/><Relationship Id="rId97" Type="http://schemas.openxmlformats.org/officeDocument/2006/relationships/hyperlink" Target="https://www.twoninenorth.com/" TargetMode="External"/><Relationship Id="rId120" Type="http://schemas.openxmlformats.org/officeDocument/2006/relationships/hyperlink" Target="https://www.google.com/maps/place/6360+S+Fiddlers+Green+Cir,+Englewood,+CO+80111/data=!4m2!3m1!1s0x876c8662f533ae3d:0xeca450958372b08f?sa=X&amp;ved=2ahUKEwjCyIHNmI7dAhUf3YMKHd1UCR4Q8gEwAHoECAMQAQ" TargetMode="External"/><Relationship Id="rId358" Type="http://schemas.openxmlformats.org/officeDocument/2006/relationships/hyperlink" Target="https://www.google.com/maps/place/13941+E+Harvard+Ave,+Aurora,+CO+80014/@39.6728327,-104.8280326,263m/data=!3m1!1e3!4m5!3m4!1s0x876c88193de284e5:0x1f9022764282ed98!8m2!3d39.6724541!4d-104.8262172!5m1!1e1" TargetMode="External"/><Relationship Id="rId162" Type="http://schemas.openxmlformats.org/officeDocument/2006/relationships/hyperlink" Target="https://www.apartments.com/alexan-20th-street-station-denver-co/e2bp85m/" TargetMode="External"/><Relationship Id="rId218" Type="http://schemas.openxmlformats.org/officeDocument/2006/relationships/hyperlink" Target="https://www.google.com/maps/place/1600+Wewatta+St,+Denver,+CO+80202/@39.753293,-105.003093,340m/data=!3m1!1e3!4m5!3m4!1s0x876c78c3c2a676dd:0x51d3c0801996c7d9!8m2!3d39.7534301!4d-105.0021241" TargetMode="External"/><Relationship Id="rId425" Type="http://schemas.openxmlformats.org/officeDocument/2006/relationships/hyperlink" Target="https://ascentwm.com/" TargetMode="External"/><Relationship Id="rId271" Type="http://schemas.openxmlformats.org/officeDocument/2006/relationships/hyperlink" Target="https://www.google.com/maps/place/7001+E+Belleview+Ave,+Denver,+CO+80237/@39.624694,-104.9066574,865m/data=!3m1!1e3!4m5!3m4!1s0x876c86e3373c3c09:0xec5f2b352a605641!8m2!3d39.624694!4d-104.9044838" TargetMode="External"/><Relationship Id="rId24" Type="http://schemas.openxmlformats.org/officeDocument/2006/relationships/hyperlink" Target="http://www.capstoneatvallagio.com/" TargetMode="External"/><Relationship Id="rId66" Type="http://schemas.openxmlformats.org/officeDocument/2006/relationships/hyperlink" Target="http://www.denverhousing.org/AffordableHousing/SubsidizedHousing/PropertyList/Mulroy/Pages/default.aspx" TargetMode="External"/><Relationship Id="rId131" Type="http://schemas.openxmlformats.org/officeDocument/2006/relationships/hyperlink" Target="https://www.apartments.com/arista-uptown-broomfield-co/2hb5vrc/" TargetMode="External"/><Relationship Id="rId327" Type="http://schemas.openxmlformats.org/officeDocument/2006/relationships/hyperlink" Target="https://www.google.com/maps/place/530+E+20th+Ave,+Denver,+CO+80205/@39.747571,-104.982713,17z/data=!4m5!3m4!1s0x876c7928cf24f853:0xf00bcb3d3a30924b!8m2!3d39.747571!4d-104.9805243" TargetMode="External"/><Relationship Id="rId369" Type="http://schemas.openxmlformats.org/officeDocument/2006/relationships/hyperlink" Target="https://www.google.com/maps/place/1315+Sheridan+Boulevard,+Lakewood,+CO+80214/@39.7370094,-105.054074,208m/data=!3m2!1e3!4b1!4m5!3m4!1s0x876b874852b3ab75:0xfe271966cd30ad6!8m2!3d39.7370094!4d-105.0535268" TargetMode="External"/><Relationship Id="rId173" Type="http://schemas.openxmlformats.org/officeDocument/2006/relationships/hyperlink" Target="https://www.apartments.com/amli-park-avenue-denver-co/9fkxz64/" TargetMode="External"/><Relationship Id="rId229" Type="http://schemas.openxmlformats.org/officeDocument/2006/relationships/hyperlink" Target="https://www.google.com/maps/place/3515+Brighton+Blvd,+Denver,+CO+80216/@39.7707383,-104.9794636,246m/data=!3m2!1e3!4b1!4m5!3m4!1s0x876c7904bdb98ccb:0x17f17e0aad8cce2f!8m2!3d39.7707383!4d-104.9788169" TargetMode="External"/><Relationship Id="rId380" Type="http://schemas.openxmlformats.org/officeDocument/2006/relationships/hyperlink" Target="https://www.google.com/maps/place/1529+Julian+St,+Denver,+CO+80204/@39.7357729,-105.0331781,681m/data=!3m1!1e3!4m5!3m4!1s0x876c78a8189ad96f:0xfb194550c8b21bf3!8m2!3d39.7411101!4d-105.0317351" TargetMode="External"/><Relationship Id="rId436" Type="http://schemas.openxmlformats.org/officeDocument/2006/relationships/hyperlink" Target="https://rmcucc.org/archway-breaks-ground-for-the-flats-at-two-creeks-in-lakewood/" TargetMode="External"/><Relationship Id="rId240" Type="http://schemas.openxmlformats.org/officeDocument/2006/relationships/hyperlink" Target="https://www.google.com/maps/place/4000+Albion+St,+Denver,+CO+80216/@39.7734464,-104.9392299,495m/data=!3m2!1e3!4b1!4m5!3m4!1s0x876c7bd81b0dc1f9:0x613888b500b878cd!8m2!3d39.7734464!4d-104.9379297" TargetMode="External"/><Relationship Id="rId35" Type="http://schemas.openxmlformats.org/officeDocument/2006/relationships/hyperlink" Target="https://www.google.com/maps/place/Dry+Creek+Crossing/@39.5794803,-104.8860261,17z/data=!3m1!4b1!4m5!3m4!1s0x876c85ce2e1c15cf:0xf9cafcb93c65b784!8m2!3d39.5794803!4d-104.8838374" TargetMode="External"/><Relationship Id="rId77" Type="http://schemas.openxmlformats.org/officeDocument/2006/relationships/hyperlink" Target="https://www.google.com/maps/place/110+E+Mississippi+Ave,+Denver,+CO+80210/@39.6964666,-104.9882075,17z/data=!3m1!4b1!4m5!3m4!1s0x876c7faac90f3a9d:0xee48b9a02c244bb0!8m2!3d39.6964666!4d-104.9860188" TargetMode="External"/><Relationship Id="rId100" Type="http://schemas.openxmlformats.org/officeDocument/2006/relationships/hyperlink" Target="https://www.google.com/maps/place/2100+W+Littleton+Blvd,+Littleton,+CO+80120/@39.6128493,-105.0151963,17z/data=!3m1!4b1!4m5!3m4!1s0x876c81cb3fd235f1:0xd960657102cd9223!8m2!3d39.6128493!4d-105.0130076" TargetMode="External"/><Relationship Id="rId282" Type="http://schemas.openxmlformats.org/officeDocument/2006/relationships/hyperlink" Target="https://www.google.com/maps/place/10400+Park+Meadows+Dr,+Lone+Tree,+CO+80124/@39.5404657,-104.8754763,872m/data=!3m2!1e3!4b1!4m5!3m4!1s0x876c85120d50de07:0x34dd12fe82c9dd51!8m2!3d39.5404657!4d-104.8732876" TargetMode="External"/><Relationship Id="rId338" Type="http://schemas.openxmlformats.org/officeDocument/2006/relationships/hyperlink" Target="https://www.google.com/maps/place/3200+W+Colfax+Ave,+Denver,+CO+80204/@39.7394249,-105.0281931,338m/data=!3m2!1e3!4b1!4m5!3m4!1s0x876c78a93bef4015:0x9a6b79dde165eda3!8m2!3d39.7394249!4d-105.0273413" TargetMode="External"/><Relationship Id="rId8" Type="http://schemas.openxmlformats.org/officeDocument/2006/relationships/hyperlink" Target="https://www.google.com/maps/place/AMLI+Dry+Creek/@39.5806551,-104.87386,17z/data=!4m8!1m2!2m1!1sAMLI+Dry+Creek+Englewood,+CO+80112!3m4!1s0x876c85c3549f9eaf:0x55809a99e4e87a1b!8m2!3d39.581259!4d-104.874296" TargetMode="External"/><Relationship Id="rId142" Type="http://schemas.openxmlformats.org/officeDocument/2006/relationships/hyperlink" Target="https://www.liveat8000.com/" TargetMode="External"/><Relationship Id="rId184" Type="http://schemas.openxmlformats.org/officeDocument/2006/relationships/hyperlink" Target="http://renewdenver.org/projects/2460-welton/" TargetMode="External"/><Relationship Id="rId391" Type="http://schemas.openxmlformats.org/officeDocument/2006/relationships/hyperlink" Target="https://www.google.com/maps/place/39%C2%B047'41.9%22N+105%C2%B006'40.5%22W/@39.7949327,-105.1118997,416m/data=!3m1!1e3!4m6!3m5!1s0x0:0x0!7e2!8m2!3d39.7949677!4d-105.1112345!5m1!1e3" TargetMode="External"/><Relationship Id="rId405" Type="http://schemas.openxmlformats.org/officeDocument/2006/relationships/hyperlink" Target="https://milehighcre.com/293-unit-apartment-community-coming-to-lakewood/" TargetMode="External"/><Relationship Id="rId447" Type="http://schemas.openxmlformats.org/officeDocument/2006/relationships/hyperlink" Target="https://livemicarino.com/" TargetMode="External"/><Relationship Id="rId251" Type="http://schemas.openxmlformats.org/officeDocument/2006/relationships/hyperlink" Target="https://www.google.com/maps/place/5455+Olde+Wadsworth+Blvd,+Arvada,+CO+80002/@39.7962033,-105.0847027,17z/data=!3m1!4b1!4m5!3m4!1s0x876b862d80682145:0xa4ce58955896cc35!8m2!3d39.7962033!4d-105.082514" TargetMode="External"/><Relationship Id="rId46" Type="http://schemas.openxmlformats.org/officeDocument/2006/relationships/hyperlink" Target="http://www.milehimodern.com/factoryflats.php" TargetMode="External"/><Relationship Id="rId293" Type="http://schemas.openxmlformats.org/officeDocument/2006/relationships/hyperlink" Target="https://www.google.com/maps/place/5400+DTC+Pkwy,+Greenwood+Village,+CO+80111/@39.618405,-104.8981957,17z/data=!3m1!4b1!4m5!3m4!1s0x876c86f765a73ab1:0x7d931f6af5d00d68!8m2!3d39.618405!4d-104.896007" TargetMode="External"/><Relationship Id="rId307" Type="http://schemas.openxmlformats.org/officeDocument/2006/relationships/hyperlink" Target="https://www.echelonrents.com/broadway-lofts-englewood-co" TargetMode="External"/><Relationship Id="rId349" Type="http://schemas.openxmlformats.org/officeDocument/2006/relationships/hyperlink" Target="https://www.google.com/maps/place/1420+Oak+St,+Lakewood,+CO+80215/@39.7386952,-105.1195893,435m/data=!3m2!1e3!4b1!4m5!3m4!1s0x876b86a24c9cacc3:0xc41a95fe03f6a07d!8m2!3d39.7386952!4d-105.118495" TargetMode="External"/><Relationship Id="rId88" Type="http://schemas.openxmlformats.org/officeDocument/2006/relationships/hyperlink" Target="http://www.hollandresidential.com/the-den" TargetMode="External"/><Relationship Id="rId111" Type="http://schemas.openxmlformats.org/officeDocument/2006/relationships/hyperlink" Target="http://yalestationapartments.com/" TargetMode="External"/><Relationship Id="rId153" Type="http://schemas.openxmlformats.org/officeDocument/2006/relationships/hyperlink" Target="https://www.google.com/maps/place/1011+Navajo+St,+Denver,+CO+80204/@39.7323298,-105.0044537,144m/data=!3m1!1e3!4m5!3m4!1s0x876c7f346f580665:0x99a59b39cebbb33f!8m2!3d39.732488!4d-105.0042024" TargetMode="External"/><Relationship Id="rId195" Type="http://schemas.openxmlformats.org/officeDocument/2006/relationships/hyperlink" Target="https://www.google.com/maps/place/990+Navajo+St,+Denver,+CO+80204/@39.731925,-105.0061601,833m/data=!3m2!1e3!4b1!4m5!3m4!1s0x876c7f34123d9beb:0xd2297591281ae350!8m2!3d39.731925!4d-105.0039714" TargetMode="External"/><Relationship Id="rId209" Type="http://schemas.openxmlformats.org/officeDocument/2006/relationships/hyperlink" Target="http://www.ashleyunionstation.com/" TargetMode="External"/><Relationship Id="rId360" Type="http://schemas.openxmlformats.org/officeDocument/2006/relationships/hyperlink" Target="https://www.google.com/maps/place/Steel+Yards+Condo+Mtce+Office/@40.0251162,-105.2522864,415m/data=!3m1!1e3!4m8!1m2!2m1!1sthe+steelyards!3m4!1s0x0:0x631c7d4f11a7ca20!8m2!3d40.0261595!4d-105.2529364" TargetMode="External"/><Relationship Id="rId416" Type="http://schemas.openxmlformats.org/officeDocument/2006/relationships/hyperlink" Target="https://www.google.com/maps/place/8860+Westminster+Blvd,+Westminster,+CO+80031/@39.8571791,-105.063046,17z/data=!3m1!4b1!4m5!3m4!1s0x876b89bbf11346a9:0xa3d86ceeab392dbc!8m2!3d39.857175!4d-105.0608573" TargetMode="External"/><Relationship Id="rId220" Type="http://schemas.openxmlformats.org/officeDocument/2006/relationships/hyperlink" Target="https://www.hines.com/properties/one-union-station-denver" TargetMode="External"/><Relationship Id="rId15" Type="http://schemas.openxmlformats.org/officeDocument/2006/relationships/hyperlink" Target="http://www.archdiocesanhousing.org/properties/broadway-junction" TargetMode="External"/><Relationship Id="rId57" Type="http://schemas.openxmlformats.org/officeDocument/2006/relationships/hyperlink" Target="https://www.google.com/maps/place/Monaco+Row+Apartments/@39.629849,-104.91243,15z/data=!4m5!3m4!1s0x0:0xa2c06b45251af229!8m2!3d39.629849!4d-104.91243" TargetMode="External"/><Relationship Id="rId262" Type="http://schemas.openxmlformats.org/officeDocument/2006/relationships/hyperlink" Target="https://www.google.com/maps/place/13100+E+Colfax+Ave,+Aurora,+CO+80011/@39.7398142,-104.8381799,833m/data=!3m2!1e3!4b1!4m5!3m4!1s0x876c6348452efd25:0x5066456380396cea!8m2!3d39.7398142!4d-104.8359912" TargetMode="External"/><Relationship Id="rId318" Type="http://schemas.openxmlformats.org/officeDocument/2006/relationships/hyperlink" Target="https://www.google.com/maps/place/2150+Welton+St,+Denver,+CO+80205/@39.7496823,-104.9868845,17z/data=!3m1!4b1!4m5!3m4!1s0x876c7927f192811b:0x7ac4fb40668b53de!8m2!3d39.7496823!4d-104.9846958" TargetMode="External"/><Relationship Id="rId99" Type="http://schemas.openxmlformats.org/officeDocument/2006/relationships/hyperlink" Target="https://www.google.com/maps/place/2855+Arapahoe+St,+Denver,+CO+80205/@39.7597445,-104.9830366,17z/data=!3m1!4b1!4m5!3m4!1s0x876c791f5b5a1815:0x7d201cab73b55067!8m2!3d39.7597445!4d-104.9808479" TargetMode="External"/><Relationship Id="rId122" Type="http://schemas.openxmlformats.org/officeDocument/2006/relationships/hyperlink" Target="http://www.palazzoverdi.com/" TargetMode="External"/><Relationship Id="rId164" Type="http://schemas.openxmlformats.org/officeDocument/2006/relationships/hyperlink" Target="https://www.apartments.com/sova-denver-co/kphrzwb/" TargetMode="External"/><Relationship Id="rId371" Type="http://schemas.openxmlformats.org/officeDocument/2006/relationships/hyperlink" Target="https://www.denvergov.org/media/gis/WebDocs/CPD/SDP_Maps/2018126535.pdf" TargetMode="External"/><Relationship Id="rId427" Type="http://schemas.openxmlformats.org/officeDocument/2006/relationships/hyperlink" Target="https://milehighcre.com/initial-plans-announced-for-mixed-use-development-at-broadway-station/" TargetMode="External"/><Relationship Id="rId26" Type="http://schemas.openxmlformats.org/officeDocument/2006/relationships/hyperlink" Target="http://www.cielodtc.com/" TargetMode="External"/><Relationship Id="rId231" Type="http://schemas.openxmlformats.org/officeDocument/2006/relationships/hyperlink" Target="https://www.dryicefactory.org/" TargetMode="External"/><Relationship Id="rId273" Type="http://schemas.openxmlformats.org/officeDocument/2006/relationships/hyperlink" Target="https://www.google.com/maps/place/2000+S+Colorado+Blvd,+Denver,+CO+80222/@39.680621,-104.9391488,18z/data=!3m1!4b1!4m5!3m4!1s0x876c7e0a3e84e91b:0x68438e17f0536e5d!8m2!3d39.680621!4d-104.9382286" TargetMode="External"/><Relationship Id="rId329" Type="http://schemas.openxmlformats.org/officeDocument/2006/relationships/hyperlink" Target="https://www.google.com/maps/place/711+Park+Ave+W,+Denver,+CO+80205/@39.7522389,-104.9860719,869m/data=!3m2!1e3!4b1!4m5!3m4!1s0x876c7927144202ef:0xcff0f97ede310ef9!8m2!3d39.7522389!4d-104.9838832" TargetMode="External"/><Relationship Id="rId68" Type="http://schemas.openxmlformats.org/officeDocument/2006/relationships/hyperlink" Target="https://www.google.com/maps/place/1425+Mariposa+St,+Denver,+CO+80204/data=!4m2!3m1!1s0x876c78cb87f48365:0x75c52364442a5507?sa=X&amp;ved=0ahUKEwinnJKAyKjZAhVKwVQKHdx3BugQ8gEIKDAA" TargetMode="External"/><Relationship Id="rId133" Type="http://schemas.openxmlformats.org/officeDocument/2006/relationships/hyperlink" Target="https://www.apartments.com/benedict-park-place-denver-co/15rz165/" TargetMode="External"/><Relationship Id="rId175" Type="http://schemas.openxmlformats.org/officeDocument/2006/relationships/hyperlink" Target="http://denverdenizen.com/" TargetMode="External"/><Relationship Id="rId340" Type="http://schemas.openxmlformats.org/officeDocument/2006/relationships/hyperlink" Target="https://livebeacon85.com/?utm_source=GMB&amp;utm_medium=organic" TargetMode="External"/><Relationship Id="rId200" Type="http://schemas.openxmlformats.org/officeDocument/2006/relationships/hyperlink" Target="https://www.google.com/maps/place/99+E+Arizona+Ave,+Denver,+CO+80210/@39.6948319,-104.9885496,17z/data=!3m1!4b1!4m5!3m4!1s0x876c7fab3000298f:0x1b64c240c2633290!8m2!3d39.6948319!4d-104.9863609" TargetMode="External"/><Relationship Id="rId382" Type="http://schemas.openxmlformats.org/officeDocument/2006/relationships/hyperlink" Target="https://www.google.com/maps/place/4200+E+Warren+Ave,+Denver,+CO+80222/@39.6763622,-104.9407429,834m/data=!3m2!1e3!4b1!4m5!3m4!1s0x876c7de27df3770f:0xa14649fca380105f!8m2!3d39.6763622!4d-104.9385542" TargetMode="External"/><Relationship Id="rId438" Type="http://schemas.openxmlformats.org/officeDocument/2006/relationships/hyperlink" Target="http://https/businessden.com/2020/10/13/rezoning-would-pave-the-way-for-apartments-at-corner-of-colfax-kalamath/?mc_cid=8cb0237aff&amp;mc_eid=87878c3ca3" TargetMode="External"/><Relationship Id="rId242" Type="http://schemas.openxmlformats.org/officeDocument/2006/relationships/hyperlink" Target="https://www.google.com/maps/place/6144+North+Panasonic+Way,+Denver,+CO+80249/@39.8087503,-104.7826346,605m/data=!3m2!1e3!4b1!4m5!3m4!1s0x876c65b476fd23c5:0xd70a026cd0697f67!8m2!3d39.8087503!4d-104.7810423" TargetMode="External"/><Relationship Id="rId284" Type="http://schemas.openxmlformats.org/officeDocument/2006/relationships/hyperlink" Target="https://www.google.com/maps/place/10047+Park+Meadows+Dr,+Lone+Tree,+CO+80124/@39.5525092,-104.8743309,872m/data=!3m2!1e3!4b1!4m5!3m4!1s0x876c85a08cb611d1:0x698b9f56793f759!8m2!3d39.5525092!4d-104.8721422" TargetMode="External"/><Relationship Id="rId37" Type="http://schemas.openxmlformats.org/officeDocument/2006/relationships/hyperlink" Target="https://www.google.com/maps/place/Elevation+at+County+Line+Station+Apartments/@39.5622384,-104.8707233,17z/data=!3m1!4b1!4m5!3m4!1s0x876c85a2a0158a39:0x9541cf54a84fa282!8m2!3d39.5622343!4d-104.8685346" TargetMode="External"/><Relationship Id="rId79" Type="http://schemas.openxmlformats.org/officeDocument/2006/relationships/hyperlink" Target="https://www.google.com/maps/place/3975+Colorado+Blvd,+Denver,+CO+80205/@39.7724148,-104.9406831,15z/data=!4m13!1m7!3m6!1s0x876c7962fa699b7b:0x47c1db43f1e86a7d!2s3975+Colorado+Blvd,+Denver,+CO+80205!3b1!8m2!3d39.7724076!4d-104.940884!3m4!1s0x876c7962fa699b" TargetMode="External"/><Relationship Id="rId102" Type="http://schemas.openxmlformats.org/officeDocument/2006/relationships/hyperlink" Target="http://www.washparkstationapts.com/" TargetMode="External"/><Relationship Id="rId144" Type="http://schemas.openxmlformats.org/officeDocument/2006/relationships/hyperlink" Target="https://www.google.com/maps/place/1900+16th+St,+Denver,+CO+80202/@39.75335,-105.0054714,837m/data=!3m2!1e3!4b1!4m5!3m4!1s0x876c78c17dec5559:0xe2d1f30fc2ca72d0!8m2!3d39.7533459!4d-105.0032827" TargetMode="External"/><Relationship Id="rId90" Type="http://schemas.openxmlformats.org/officeDocument/2006/relationships/hyperlink" Target="https://www.savoy-living.com/" TargetMode="External"/><Relationship Id="rId186" Type="http://schemas.openxmlformats.org/officeDocument/2006/relationships/hyperlink" Target="https://www.apartments.com/uptown-square-apartment-homes-denver-co/z0pdkjy/" TargetMode="External"/><Relationship Id="rId351" Type="http://schemas.openxmlformats.org/officeDocument/2006/relationships/hyperlink" Target="https://www.google.com/maps/place/1550+Raleigh+St,+Denver,+CO+80204/@39.7418204,-105.0435925,870m/data=!3m2!1e3!4b1!4m5!3m4!1s0x876b875a88127165:0x20acbd818f81f160!8m2!3d39.7418204!4d-105.0414038" TargetMode="External"/><Relationship Id="rId393" Type="http://schemas.openxmlformats.org/officeDocument/2006/relationships/hyperlink" Target="https://www.google.com/maps/place/7900+E+Peakview+Ave,+Greenwood+Village,+CO+80111/@39.5980245,-104.8990541,17z/data=!3m1!4b1!4m5!3m4!1s0x876c868619f6d847:0xb0ec93ca88bb4292!8m2!3d39.5980204!4d-104.8968654" TargetMode="External"/><Relationship Id="rId407" Type="http://schemas.openxmlformats.org/officeDocument/2006/relationships/hyperlink" Target="https://daegroupllc.com/project/dtc-union-apartments/" TargetMode="External"/><Relationship Id="rId449" Type="http://schemas.openxmlformats.org/officeDocument/2006/relationships/hyperlink" Target="https://bouldercommonsliving.com/" TargetMode="External"/><Relationship Id="rId211" Type="http://schemas.openxmlformats.org/officeDocument/2006/relationships/hyperlink" Target="https://www.hollandresidential.com/cadence" TargetMode="External"/><Relationship Id="rId253" Type="http://schemas.openxmlformats.org/officeDocument/2006/relationships/hyperlink" Target="https://www.google.com/maps/place/5743+Teller+St,+Arvada,+CO+80002/@39.8011755,-105.079303,832m/data=!3m2!1e3!4b1!4m5!3m4!1s0x876b87d36f75f76d:0x24525856a6ba11d1!8m2!3d39.8011755!4d-105.0771143" TargetMode="External"/><Relationship Id="rId295" Type="http://schemas.openxmlformats.org/officeDocument/2006/relationships/hyperlink" Target="https://www.imtresidential.com/imtatridgegate/" TargetMode="External"/><Relationship Id="rId309" Type="http://schemas.openxmlformats.org/officeDocument/2006/relationships/hyperlink" Target="https://www.google.com/maps/place/201+Englewood+Pkwy,+Englewood,+CO+80110/@39.6553295,-104.9973921,1065m/data=!3m1!1e3!4m5!3m4!1s0x876c807f30061f3b:0xa696aa9736e43fb1!8m2!3d39.6555176!4d-104.9903418" TargetMode="External"/><Relationship Id="rId48" Type="http://schemas.openxmlformats.org/officeDocument/2006/relationships/hyperlink" Target="https://www.google.com/maps/place/1334+Xanadu+St,+Aurora,+CO+80011/@39.7397817,-104.8293662,440m/data=!3m1!1e3!4m5!3m4!1s0x876c6338864a132d:0x3f4c7ccb7c062f4d!8m2!3d39.73795!4d-104.83067?hl=en" TargetMode="External"/><Relationship Id="rId113" Type="http://schemas.openxmlformats.org/officeDocument/2006/relationships/hyperlink" Target="http://www.mariposadenver.com/buildings/the-zephyr/" TargetMode="External"/><Relationship Id="rId320" Type="http://schemas.openxmlformats.org/officeDocument/2006/relationships/hyperlink" Target="https://www.google.com/maps/place/2001+Lincoln+St,+Denver,+CO+80202/@39.7477624,-104.987405,18z/data=!3m1!4b1!4m5!3m4!1s0x876c78d7f03a3a43:0xfc46cdd0f720fc82!8m2!3d39.7477624!4d-104.9864848" TargetMode="External"/><Relationship Id="rId155" Type="http://schemas.openxmlformats.org/officeDocument/2006/relationships/hyperlink" Target="https://www.zillow.com/b/grant-park-condominiums-denver-co-63wgDS/" TargetMode="External"/><Relationship Id="rId197" Type="http://schemas.openxmlformats.org/officeDocument/2006/relationships/hyperlink" Target="https://www.google.com/maps/place/SpringHill+Suites+by+Marriott+Denver+Downtown/@39.7472468,-105.0043829,350m/data=!3m1!1e3!4m7!3m6!1s0x876c78c66e25ef43:0xaa4dd5b0f0fbc3ef!5m1!1s2018-12-21!8m2!3d39.7474575!4d-105.0039775" TargetMode="External"/><Relationship Id="rId362" Type="http://schemas.openxmlformats.org/officeDocument/2006/relationships/hyperlink" Target="https://www.google.com/maps/place/1025+Osage+St,+Denver,+CO+80204/@39.7328934,-105.006271,18z/data=!3m1!4b1!4m5!3m4!1s0x876c7f345a194867:0x5c9b722b364e850e!8m2!3d39.7328922!4d-105.0056203" TargetMode="External"/><Relationship Id="rId418" Type="http://schemas.openxmlformats.org/officeDocument/2006/relationships/hyperlink" Target="http://www.perryrowatsloans.com/residences/" TargetMode="External"/><Relationship Id="rId222" Type="http://schemas.openxmlformats.org/officeDocument/2006/relationships/hyperlink" Target="https://www.google.com/maps/place/1709+Chestnut+Pl,+Denver,+CO+80202/@39.7546687,-105.0037337,588m/data=!3m1!1e3!4m5!3m4!1s0x876c78c2174fbc11:0xd6083306a05a6c29!8m2!3d39.7553786!4d-105.0023469" TargetMode="External"/><Relationship Id="rId264" Type="http://schemas.openxmlformats.org/officeDocument/2006/relationships/hyperlink" Target="https://www.ihg.com/holidayinnexpress/hotels/us/en/aurora/denam/hoteldetail?qDest=Aurora,%20CO,%20USA&amp;qCiD=4&amp;qCoD=5&amp;qCiMy=92018&amp;qCoMy=92018&amp;qAdlt=1&amp;qChld=0&amp;qRms=1&amp;qWch=0&amp;qSmP=1&amp;qRtP=6CBARC&amp;qAAR=6CBARC&amp;qAkamaiCC=US&amp;srb_u=0&amp;qRad=30&amp;presentationViewType=sele" TargetMode="External"/><Relationship Id="rId17" Type="http://schemas.openxmlformats.org/officeDocument/2006/relationships/hyperlink" Target="https://www.avenidapartners.com/senior-living/co/lakewood/west-15-th-pl/" TargetMode="External"/><Relationship Id="rId59" Type="http://schemas.openxmlformats.org/officeDocument/2006/relationships/hyperlink" Target="https://www.google.com/maps/place/Milehouse/@39.6259204,-104.9059153,16z/data=!4m5!3m4!1s0x0:0x838070bf42958a63!8m2!3d39.624747!4d-104.9076748" TargetMode="External"/><Relationship Id="rId124" Type="http://schemas.openxmlformats.org/officeDocument/2006/relationships/hyperlink" Target="https://www.google.com/maps/place/9151+E+Panorama+Cir,+Englewood,+CO+80112/data=!4m2!3m1!1s0x876c85cfde1d6435:0x7f2b3b84c6ae8569?sa=X&amp;ved=2ahUKEwjtvJ3km47dAhVK5IMKHY25BU0Q8gEwAHoECAAQAQ" TargetMode="External"/><Relationship Id="rId70" Type="http://schemas.openxmlformats.org/officeDocument/2006/relationships/hyperlink" Target="https://www.google.com/maps/place/5500+DTC+Pkwy,+Greenwood+Village,+CO+80111/@39.6172084,-104.8963576,881m/data=!3m2!1e3!4b1!4m5!3m4!1s0x876c86f65a8655cb:0x8d8994019042ed7b!8m2!3d39.6172043!4d-104.8941689" TargetMode="External"/><Relationship Id="rId166" Type="http://schemas.openxmlformats.org/officeDocument/2006/relationships/hyperlink" Target="https://www.apartments.com/alexan-arapahoe-square-denver-co/r1fegc0/" TargetMode="External"/><Relationship Id="rId331" Type="http://schemas.openxmlformats.org/officeDocument/2006/relationships/hyperlink" Target="https://www.google.com/maps/place/2560+Welton+St,+Denver,+CO+80205/@39.7483706,-104.9869483,870m/data=!3m1!1e3!4m5!3m4!1s0x876c79241bcac1b7:0x80501f59b73edc7a!8m2!3d39.753475!4d-104.9792329" TargetMode="External"/><Relationship Id="rId373" Type="http://schemas.openxmlformats.org/officeDocument/2006/relationships/hyperlink" Target="https://www.google.com/maps/place/3550+W+13th+Ave,+Denver,+CO+80204/@39.7355516,-105.0325574,417m/data=!3m1!1e3!4m5!3m4!1s0x876b8755e9c41c7d:0x8999c7425c8e12b3!8m2!3d39.7362825!4d-105.0341441" TargetMode="External"/><Relationship Id="rId429" Type="http://schemas.openxmlformats.org/officeDocument/2006/relationships/hyperlink" Target="https://cityoflonetree.com/projects/prescient-apartments/" TargetMode="External"/><Relationship Id="rId1" Type="http://schemas.openxmlformats.org/officeDocument/2006/relationships/hyperlink" Target="https://griffisresidential.com/properties/3100-pearl/" TargetMode="External"/><Relationship Id="rId233" Type="http://schemas.openxmlformats.org/officeDocument/2006/relationships/hyperlink" Target="https://www.google.com/maps/place/3611+Walnut+St,+Denver,+CO+80205/@39.7691944,-104.9756387,701m/data=!3m2!1e3!4b1!4m5!3m4!1s0x876c79100a371999:0xd7e64a6b485a84bc!8m2!3d39.7691944!4d-104.9737964" TargetMode="External"/><Relationship Id="rId440" Type="http://schemas.openxmlformats.org/officeDocument/2006/relationships/hyperlink" Target="https://www.google.com/maps/place/9899+Schwab+Way,+Lone+Tree,+CO+80124/@39.5341221,-104.8772701,872m/data=!3m2!1e3!4b1!4m5!3m4!1s0x876c85169be41a03:0x81f2e635a14c6c0b!8m2!3d39.5337903!4d-104.8753806" TargetMode="External"/><Relationship Id="rId28" Type="http://schemas.openxmlformats.org/officeDocument/2006/relationships/hyperlink" Target="https://www.google.com/maps/place/2170+S+Colorado+Blvd,+Denver,+CO+80222/@39.6771195,-104.9426797,17z/data=!3m1!4b1!4m5!3m4!1s0x876c7e09b943c573:0xa512451b4f73148a!8m2!3d39.6771154!4d-104.940491" TargetMode="External"/><Relationship Id="rId275" Type="http://schemas.openxmlformats.org/officeDocument/2006/relationships/hyperlink" Target="https://www.google.com/maps/place/The+Rail+At+Inverness/@39.581947,-104.8745672,17z/data=!4m13!1m7!3m6!1s0x876c85c327f8d9e1:0x14d02721583dcd43!2s10001+E+Dry+Creek+Rd,+Englewood,+CO+80112!3b1!8m2!3d39.5819429!4d-104.8723785!3m4!1s0x876c85c32a475993:0x2d75e" TargetMode="External"/><Relationship Id="rId300" Type="http://schemas.openxmlformats.org/officeDocument/2006/relationships/hyperlink" Target="https://www.google.com/maps/place/9580+RidgeGate+Parkway,+Lone+Tree,+CO+80124/@39.5302519,-104.8798499,872m/data=!3m2!1e3!4b1!4m5!3m4!1s0x876c8517d7e50b25:0x61366623559ef12a!8m2!3d39.5302519!4d-104.8776612" TargetMode="External"/><Relationship Id="rId81" Type="http://schemas.openxmlformats.org/officeDocument/2006/relationships/hyperlink" Target="https://www.google.com/maps/place/2135+Stout+St,+Denver,+CO+80205/@39.751306,-104.9886735,17z/data=!3m1!4b1!4m5!3m4!1s0x876c78d88fbb827f:0x26efec9091aa51e4!8m2!3d39.751306!4d-104.9864848" TargetMode="External"/><Relationship Id="rId135" Type="http://schemas.openxmlformats.org/officeDocument/2006/relationships/hyperlink" Target="http://renewdenver.org/projects/point/" TargetMode="External"/><Relationship Id="rId177" Type="http://schemas.openxmlformats.org/officeDocument/2006/relationships/hyperlink" Target="http://www.parkavenuewestapartments.com/" TargetMode="External"/><Relationship Id="rId342" Type="http://schemas.openxmlformats.org/officeDocument/2006/relationships/hyperlink" Target="https://www.google.com/maps/place/1440+Independence+St,+Lakewood,+CO+80215/@39.73918,-105.1065237,870m/data=!3m2!1e3!4b1!4m5!3m4!1s0x876b86bf16761d37:0x41fd29b7cb644283!8m2!3d39.73918!4d-105.104335" TargetMode="External"/><Relationship Id="rId384" Type="http://schemas.openxmlformats.org/officeDocument/2006/relationships/hyperlink" Target="https://www.google.com/maps/place/1635+W+13th+Ave,+Denver,+CO+80204/@39.7373138,-105.0109036,17z/data=!3m1!4b1!4m5!3m4!1s0x876c78ca8356cb23:0x603a0bcc2c428b8f!8m2!3d39.7373138!4d-105.0087149" TargetMode="External"/><Relationship Id="rId202" Type="http://schemas.openxmlformats.org/officeDocument/2006/relationships/hyperlink" Target="https://www.google.com/maps/place/318+Walnut+St,+Denver,+CO+80204/@39.7419967,-105.0145101,17z/data=!3m1!4b1!4m5!3m4!1s0x876c78b6fc3fe7a9:0xef5682855b14288d!8m2!3d39.7419967!4d-105.0123214" TargetMode="External"/><Relationship Id="rId244" Type="http://schemas.openxmlformats.org/officeDocument/2006/relationships/hyperlink" Target="https://www.google.com/maps/place/3195+Pearl+Pkwy,+Boulder,+CO+80301/@40.0242502,-105.2518275,415m/data=!3m2!1e3!4b1!4m5!3m4!1s0x876bedd89cd88f71:0xc0b1e61e4b026ffb!8m2!3d40.0242502!4d-105.2510537" TargetMode="External"/><Relationship Id="rId39" Type="http://schemas.openxmlformats.org/officeDocument/2006/relationships/hyperlink" Target="https://www.google.com/maps/place/3280+N+Downing+St,+Denver,+CO+80205/@39.7627607,-104.9752834,17z/data=!3m1!4b1!4m5!3m4!1s0x876c791777c81ab9:0x302d5085db6b2364!8m2!3d39.7627607!4d-104.9730947" TargetMode="External"/><Relationship Id="rId286" Type="http://schemas.openxmlformats.org/officeDocument/2006/relationships/hyperlink" Target="https://www.google.com/maps/place/10345+Park+Meadows+Dr,+Lone+Tree,+CO+80124/@39.5414452,-104.8724773,872m/data=!3m2!1e3!4b1!4m5!3m4!1s0x876c850d5d986859:0x80909d4ecb9107bb!8m2!3d39.5414452!4d-104.8702886" TargetMode="External"/><Relationship Id="rId451" Type="http://schemas.openxmlformats.org/officeDocument/2006/relationships/hyperlink" Target="https://wyeflats.com/" TargetMode="External"/><Relationship Id="rId50" Type="http://schemas.openxmlformats.org/officeDocument/2006/relationships/hyperlink" Target="http://low-income-housing.credio.com/l/34196/Fourth-Quarter" TargetMode="External"/><Relationship Id="rId104" Type="http://schemas.openxmlformats.org/officeDocument/2006/relationships/hyperlink" Target="https://www.google.com/maps/place/2600+N+Washington+St,+Denver,+CO+80205/@39.7543928,-104.9801273,17z/data=!3m1!4b1!4m8!1m2!2m1!1s2600+Washington+St,+Denver!3m4!1s0x876c7924745f4bc7:0x7df27d6f170908f5!8m2!3d39.7543928!4d-104.9779386" TargetMode="External"/><Relationship Id="rId146" Type="http://schemas.openxmlformats.org/officeDocument/2006/relationships/hyperlink" Target="https://www.google.com/maps/place/1090+Osage+St,+Denver,+CO+80204/@39.7342188,-105.0049793,16.08z/data=!4m5!3m4!1s0x876c7f34f76bc7b9:0x585c42f10e95d9a0!8m2!3d39.7334688!4d-105.0051336" TargetMode="External"/><Relationship Id="rId188" Type="http://schemas.openxmlformats.org/officeDocument/2006/relationships/hyperlink" Target="https://www.apartments.com/the-glenn-centennial-co/q83kk5y/" TargetMode="External"/><Relationship Id="rId311" Type="http://schemas.openxmlformats.org/officeDocument/2006/relationships/hyperlink" Target="https://www.google.com/maps/place/1900+W+Littleton+Blvd,+Littleton,+CO+80120/@39.6118661,-105.0155219,871m/data=!3m1!1e3!4m5!3m4!1s0x876c81cac0f60a33:0x80ce463d155f84e0!8m2!3d39.6129406!4d-105.0105866" TargetMode="External"/><Relationship Id="rId353" Type="http://schemas.openxmlformats.org/officeDocument/2006/relationships/hyperlink" Target="https://www.google.com/maps/place/1555+Xavier+St,+Denver,+CO+80204/@39.741046,-105.0505877,217m/data=!3m1!1e3!4m5!3m4!1s0x876b87460cb0bf57:0xb8e0e0d12436e5c9!8m2!3d39.741158!4d-105.050326" TargetMode="External"/><Relationship Id="rId395" Type="http://schemas.openxmlformats.org/officeDocument/2006/relationships/hyperlink" Target="https://www.apartments.com/ride-at-rino-denver-co/91441v7/" TargetMode="External"/><Relationship Id="rId409" Type="http://schemas.openxmlformats.org/officeDocument/2006/relationships/hyperlink" Target="https://www.google.com/maps/place/17607+E+61st+Ave,+Denver,+CO+80249/@39.8050465,-104.7883848,15.04z/data=!4m5!3m4!1s0x876c65b452f9c2bd:0x3f1ae384dd511a1a!8m2!3d39.8087918!4d-104.7785135" TargetMode="External"/><Relationship Id="rId92" Type="http://schemas.openxmlformats.org/officeDocument/2006/relationships/hyperlink" Target="http://www.visitthelandmark.com/" TargetMode="External"/><Relationship Id="rId213" Type="http://schemas.openxmlformats.org/officeDocument/2006/relationships/hyperlink" Target="http://thecoloradan.com/" TargetMode="External"/><Relationship Id="rId420" Type="http://schemas.openxmlformats.org/officeDocument/2006/relationships/hyperlink" Target="https://crej.com/news/schnitzer-west-buys-site-entitled-for-up-to-1-million-square-feet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7E78-9508-4556-AC8E-6CD3D2B3D486}">
  <sheetPr>
    <tabColor rgb="FF002060"/>
  </sheetPr>
  <dimension ref="B2:D50"/>
  <sheetViews>
    <sheetView showGridLines="0" workbookViewId="0">
      <selection activeCell="C21" sqref="C21"/>
    </sheetView>
  </sheetViews>
  <sheetFormatPr defaultRowHeight="15" x14ac:dyDescent="0.25"/>
  <cols>
    <col min="1" max="1" width="3.42578125" customWidth="1"/>
    <col min="2" max="2" width="35.85546875" style="12" customWidth="1"/>
    <col min="3" max="3" width="72.28515625" style="73" customWidth="1"/>
    <col min="4" max="4" width="28" customWidth="1"/>
  </cols>
  <sheetData>
    <row r="2" spans="2:4" ht="18.75" x14ac:dyDescent="0.3">
      <c r="B2" s="72" t="s">
        <v>0</v>
      </c>
      <c r="C2" s="94"/>
      <c r="D2" s="70"/>
    </row>
    <row r="4" spans="2:4" x14ac:dyDescent="0.25">
      <c r="B4" s="12" t="s">
        <v>1</v>
      </c>
      <c r="C4" s="95" t="s">
        <v>2</v>
      </c>
    </row>
    <row r="5" spans="2:4" x14ac:dyDescent="0.25">
      <c r="B5" s="12" t="s">
        <v>3</v>
      </c>
      <c r="C5" s="73" t="s">
        <v>4</v>
      </c>
    </row>
    <row r="6" spans="2:4" ht="30" x14ac:dyDescent="0.25">
      <c r="B6" s="12" t="s">
        <v>5</v>
      </c>
      <c r="C6" s="73" t="s">
        <v>6</v>
      </c>
    </row>
    <row r="7" spans="2:4" x14ac:dyDescent="0.25">
      <c r="B7" s="12" t="s">
        <v>7</v>
      </c>
      <c r="C7" s="73" t="s">
        <v>8</v>
      </c>
    </row>
    <row r="12" spans="2:4" ht="18.75" x14ac:dyDescent="0.3">
      <c r="B12" s="72" t="s">
        <v>1253</v>
      </c>
      <c r="C12" s="94"/>
      <c r="D12" s="70"/>
    </row>
    <row r="14" spans="2:4" x14ac:dyDescent="0.25">
      <c r="B14" s="71" t="s">
        <v>9</v>
      </c>
      <c r="C14" s="95" t="s">
        <v>10</v>
      </c>
      <c r="D14" s="12" t="s">
        <v>11</v>
      </c>
    </row>
    <row r="15" spans="2:4" x14ac:dyDescent="0.25">
      <c r="B15" s="75" t="s">
        <v>12</v>
      </c>
      <c r="C15" s="78" t="s">
        <v>13</v>
      </c>
      <c r="D15" s="76" t="s">
        <v>14</v>
      </c>
    </row>
    <row r="16" spans="2:4" x14ac:dyDescent="0.25">
      <c r="B16" s="77" t="s">
        <v>15</v>
      </c>
      <c r="C16" s="78" t="s">
        <v>16</v>
      </c>
      <c r="D16" s="76" t="s">
        <v>17</v>
      </c>
    </row>
    <row r="17" spans="2:4" x14ac:dyDescent="0.25">
      <c r="B17" s="77" t="s">
        <v>18</v>
      </c>
      <c r="C17" s="78" t="s">
        <v>19</v>
      </c>
      <c r="D17" s="76" t="s">
        <v>17</v>
      </c>
    </row>
    <row r="18" spans="2:4" ht="30" x14ac:dyDescent="0.25">
      <c r="B18" s="75" t="s">
        <v>20</v>
      </c>
      <c r="C18" s="78" t="s">
        <v>1005</v>
      </c>
      <c r="D18" s="76" t="s">
        <v>17</v>
      </c>
    </row>
    <row r="19" spans="2:4" x14ac:dyDescent="0.25">
      <c r="B19" s="77" t="s">
        <v>56</v>
      </c>
      <c r="C19" s="78" t="s">
        <v>991</v>
      </c>
      <c r="D19" s="76" t="s">
        <v>1251</v>
      </c>
    </row>
    <row r="20" spans="2:4" ht="30" x14ac:dyDescent="0.25">
      <c r="B20" s="77" t="s">
        <v>57</v>
      </c>
      <c r="C20" s="78" t="s">
        <v>1254</v>
      </c>
      <c r="D20" s="76" t="s">
        <v>1252</v>
      </c>
    </row>
    <row r="21" spans="2:4" ht="30" x14ac:dyDescent="0.25">
      <c r="B21" s="77" t="s">
        <v>58</v>
      </c>
      <c r="C21" s="78" t="s">
        <v>1001</v>
      </c>
      <c r="D21" s="76" t="s">
        <v>992</v>
      </c>
    </row>
    <row r="22" spans="2:4" x14ac:dyDescent="0.25">
      <c r="B22" s="75" t="s">
        <v>21</v>
      </c>
      <c r="C22" s="78" t="s">
        <v>1002</v>
      </c>
      <c r="D22" s="76" t="s">
        <v>17</v>
      </c>
    </row>
    <row r="23" spans="2:4" x14ac:dyDescent="0.25">
      <c r="B23" s="75" t="s">
        <v>22</v>
      </c>
      <c r="C23" s="78" t="s">
        <v>1002</v>
      </c>
      <c r="D23" s="76" t="s">
        <v>17</v>
      </c>
    </row>
    <row r="24" spans="2:4" x14ac:dyDescent="0.25">
      <c r="B24" s="75" t="s">
        <v>23</v>
      </c>
      <c r="C24" s="78" t="s">
        <v>1002</v>
      </c>
      <c r="D24" s="76" t="s">
        <v>17</v>
      </c>
    </row>
    <row r="25" spans="2:4" x14ac:dyDescent="0.25">
      <c r="B25" s="75" t="s">
        <v>24</v>
      </c>
      <c r="C25" s="78" t="s">
        <v>25</v>
      </c>
      <c r="D25" s="76" t="s">
        <v>14</v>
      </c>
    </row>
    <row r="26" spans="2:4" x14ac:dyDescent="0.25">
      <c r="B26" s="75" t="s">
        <v>26</v>
      </c>
      <c r="C26" s="78" t="s">
        <v>25</v>
      </c>
      <c r="D26" s="76" t="s">
        <v>14</v>
      </c>
    </row>
    <row r="27" spans="2:4" x14ac:dyDescent="0.25">
      <c r="B27" s="77" t="s">
        <v>27</v>
      </c>
      <c r="C27" s="78" t="s">
        <v>28</v>
      </c>
      <c r="D27" s="76" t="s">
        <v>17</v>
      </c>
    </row>
    <row r="28" spans="2:4" x14ac:dyDescent="0.25">
      <c r="B28" s="77" t="s">
        <v>29</v>
      </c>
      <c r="C28" s="78" t="s">
        <v>30</v>
      </c>
      <c r="D28" s="76" t="s">
        <v>17</v>
      </c>
    </row>
    <row r="29" spans="2:4" ht="30" x14ac:dyDescent="0.25">
      <c r="B29" s="77" t="s">
        <v>34</v>
      </c>
      <c r="C29" s="78" t="s">
        <v>1003</v>
      </c>
      <c r="D29" s="78" t="s">
        <v>35</v>
      </c>
    </row>
    <row r="30" spans="2:4" ht="45" x14ac:dyDescent="0.25">
      <c r="B30" s="77" t="s">
        <v>36</v>
      </c>
      <c r="C30" s="78" t="s">
        <v>1004</v>
      </c>
      <c r="D30" s="78" t="s">
        <v>37</v>
      </c>
    </row>
    <row r="31" spans="2:4" ht="30" x14ac:dyDescent="0.25">
      <c r="B31" s="77" t="s">
        <v>38</v>
      </c>
      <c r="C31" s="78" t="s">
        <v>999</v>
      </c>
      <c r="D31" s="78" t="s">
        <v>1000</v>
      </c>
    </row>
    <row r="32" spans="2:4" x14ac:dyDescent="0.25">
      <c r="B32" s="75" t="s">
        <v>39</v>
      </c>
      <c r="C32" s="78" t="s">
        <v>997</v>
      </c>
      <c r="D32" s="76" t="s">
        <v>998</v>
      </c>
    </row>
    <row r="33" spans="2:4" x14ac:dyDescent="0.25">
      <c r="B33" s="77" t="s">
        <v>40</v>
      </c>
      <c r="C33" s="78" t="s">
        <v>976</v>
      </c>
      <c r="D33" s="76" t="s">
        <v>14</v>
      </c>
    </row>
    <row r="34" spans="2:4" x14ac:dyDescent="0.25">
      <c r="B34" s="77" t="s">
        <v>41</v>
      </c>
      <c r="C34" s="78" t="s">
        <v>977</v>
      </c>
      <c r="D34" s="76" t="s">
        <v>14</v>
      </c>
    </row>
    <row r="35" spans="2:4" x14ac:dyDescent="0.25">
      <c r="B35" s="77" t="s">
        <v>42</v>
      </c>
      <c r="C35" s="78" t="s">
        <v>978</v>
      </c>
      <c r="D35" s="76" t="s">
        <v>14</v>
      </c>
    </row>
    <row r="36" spans="2:4" x14ac:dyDescent="0.25">
      <c r="B36" s="77" t="s">
        <v>43</v>
      </c>
      <c r="C36" s="78" t="s">
        <v>979</v>
      </c>
      <c r="D36" s="76" t="s">
        <v>14</v>
      </c>
    </row>
    <row r="37" spans="2:4" x14ac:dyDescent="0.25">
      <c r="B37" s="77" t="s">
        <v>44</v>
      </c>
      <c r="C37" s="78" t="s">
        <v>980</v>
      </c>
      <c r="D37" s="76" t="s">
        <v>14</v>
      </c>
    </row>
    <row r="38" spans="2:4" x14ac:dyDescent="0.25">
      <c r="B38" s="77" t="s">
        <v>45</v>
      </c>
      <c r="C38" s="78" t="s">
        <v>981</v>
      </c>
      <c r="D38" s="76" t="s">
        <v>14</v>
      </c>
    </row>
    <row r="39" spans="2:4" x14ac:dyDescent="0.25">
      <c r="B39" s="77" t="s">
        <v>46</v>
      </c>
      <c r="C39" s="78" t="s">
        <v>982</v>
      </c>
      <c r="D39" s="76" t="s">
        <v>14</v>
      </c>
    </row>
    <row r="40" spans="2:4" ht="30" x14ac:dyDescent="0.25">
      <c r="B40" s="75" t="s">
        <v>1154</v>
      </c>
      <c r="C40" s="78" t="s">
        <v>1250</v>
      </c>
      <c r="D40" s="76" t="s">
        <v>14</v>
      </c>
    </row>
    <row r="41" spans="2:4" x14ac:dyDescent="0.25">
      <c r="B41" s="77" t="s">
        <v>47</v>
      </c>
      <c r="C41" s="78" t="s">
        <v>983</v>
      </c>
      <c r="D41" s="76" t="s">
        <v>14</v>
      </c>
    </row>
    <row r="42" spans="2:4" x14ac:dyDescent="0.25">
      <c r="B42" s="77" t="s">
        <v>48</v>
      </c>
      <c r="C42" s="78" t="s">
        <v>984</v>
      </c>
      <c r="D42" s="76" t="s">
        <v>14</v>
      </c>
    </row>
    <row r="43" spans="2:4" x14ac:dyDescent="0.25">
      <c r="B43" s="77" t="s">
        <v>49</v>
      </c>
      <c r="C43" s="78" t="s">
        <v>985</v>
      </c>
      <c r="D43" s="76" t="s">
        <v>14</v>
      </c>
    </row>
    <row r="44" spans="2:4" x14ac:dyDescent="0.25">
      <c r="B44" s="77" t="s">
        <v>50</v>
      </c>
      <c r="C44" s="78" t="s">
        <v>994</v>
      </c>
      <c r="D44" s="76" t="s">
        <v>993</v>
      </c>
    </row>
    <row r="45" spans="2:4" x14ac:dyDescent="0.25">
      <c r="B45" s="77" t="s">
        <v>51</v>
      </c>
      <c r="C45" s="78" t="s">
        <v>986</v>
      </c>
      <c r="D45" s="76" t="s">
        <v>14</v>
      </c>
    </row>
    <row r="46" spans="2:4" x14ac:dyDescent="0.25">
      <c r="B46" s="77" t="s">
        <v>52</v>
      </c>
      <c r="C46" s="78" t="s">
        <v>987</v>
      </c>
      <c r="D46" s="76" t="s">
        <v>14</v>
      </c>
    </row>
    <row r="47" spans="2:4" ht="30" x14ac:dyDescent="0.25">
      <c r="B47" s="77" t="s">
        <v>53</v>
      </c>
      <c r="C47" s="78" t="s">
        <v>988</v>
      </c>
      <c r="D47" s="76" t="s">
        <v>14</v>
      </c>
    </row>
    <row r="48" spans="2:4" x14ac:dyDescent="0.25">
      <c r="B48" s="77" t="s">
        <v>54</v>
      </c>
      <c r="C48" s="78" t="s">
        <v>989</v>
      </c>
      <c r="D48" s="76" t="s">
        <v>14</v>
      </c>
    </row>
    <row r="49" spans="2:4" x14ac:dyDescent="0.25">
      <c r="B49" s="77" t="s">
        <v>55</v>
      </c>
      <c r="C49" s="78" t="s">
        <v>990</v>
      </c>
      <c r="D49" s="76" t="s">
        <v>14</v>
      </c>
    </row>
    <row r="50" spans="2:4" ht="45" x14ac:dyDescent="0.25">
      <c r="B50" s="75" t="s">
        <v>138</v>
      </c>
      <c r="C50" s="78" t="s">
        <v>995</v>
      </c>
      <c r="D50" s="76" t="s">
        <v>14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K463"/>
  <sheetViews>
    <sheetView tabSelected="1" zoomScaleNormal="100" zoomScaleSheetLayoutView="90" workbookViewId="0">
      <pane xSplit="2" ySplit="1" topLeftCell="C312" activePane="bottomRight" state="frozen"/>
      <selection pane="topRight" activeCell="C1" sqref="C1"/>
      <selection pane="bottomLeft" activeCell="A2" sqref="A2"/>
      <selection pane="bottomRight" activeCell="L468" sqref="L468"/>
    </sheetView>
  </sheetViews>
  <sheetFormatPr defaultColWidth="8.85546875" defaultRowHeight="15" outlineLevelCol="1" x14ac:dyDescent="0.25"/>
  <cols>
    <col min="1" max="1" width="5.7109375" customWidth="1"/>
    <col min="2" max="2" width="38.140625" customWidth="1"/>
    <col min="3" max="3" width="32" customWidth="1" outlineLevel="1"/>
    <col min="4" max="4" width="22" customWidth="1" outlineLevel="1"/>
    <col min="5" max="5" width="19" style="2" customWidth="1"/>
    <col min="6" max="6" width="13.85546875" style="2" customWidth="1"/>
    <col min="7" max="7" width="13.85546875" style="4" customWidth="1"/>
    <col min="8" max="8" width="32.7109375" customWidth="1"/>
    <col min="9" max="9" width="11.85546875" customWidth="1"/>
    <col min="10" max="10" width="7.28515625" customWidth="1"/>
    <col min="11" max="11" width="11.28515625" customWidth="1"/>
    <col min="12" max="12" width="13" customWidth="1"/>
    <col min="13" max="13" width="20.140625" customWidth="1" outlineLevel="1"/>
    <col min="14" max="14" width="23.28515625" customWidth="1" outlineLevel="1"/>
    <col min="15" max="15" width="11.42578125" style="2" customWidth="1" outlineLevel="1"/>
    <col min="16" max="16" width="11.140625" customWidth="1"/>
    <col min="17" max="17" width="17.85546875" customWidth="1"/>
    <col min="18" max="18" width="19" style="4" customWidth="1"/>
    <col min="19" max="19" width="16.85546875" style="4" customWidth="1"/>
    <col min="20" max="20" width="17.5703125" customWidth="1"/>
    <col min="21" max="21" width="18.28515625" customWidth="1"/>
    <col min="22" max="22" width="17.28515625" customWidth="1"/>
    <col min="23" max="23" width="18.140625" customWidth="1"/>
    <col min="24" max="24" width="14.5703125" customWidth="1"/>
    <col min="25" max="25" width="15.28515625" customWidth="1"/>
    <col min="26" max="26" width="22.28515625" style="83" customWidth="1"/>
    <col min="27" max="27" width="10.5703125" style="99" customWidth="1"/>
    <col min="28" max="28" width="9.140625" bestFit="1" customWidth="1"/>
    <col min="29" max="29" width="9.5703125" bestFit="1" customWidth="1"/>
    <col min="30" max="30" width="10.140625" bestFit="1" customWidth="1"/>
    <col min="31" max="31" width="27" customWidth="1"/>
    <col min="32" max="32" width="14.42578125" style="60" customWidth="1"/>
    <col min="33" max="34" width="14.28515625" style="60" customWidth="1"/>
    <col min="35" max="35" width="21.42578125" style="60" customWidth="1"/>
    <col min="36" max="37" width="12.140625" style="57" customWidth="1"/>
    <col min="38" max="38" width="43.42578125" customWidth="1"/>
    <col min="39" max="39" width="43" customWidth="1"/>
    <col min="40" max="40" width="16.42578125" customWidth="1"/>
  </cols>
  <sheetData>
    <row r="1" spans="1:37" s="103" customFormat="1" ht="45.75" thickBot="1" x14ac:dyDescent="0.3">
      <c r="A1" s="64" t="s">
        <v>12</v>
      </c>
      <c r="B1" s="65" t="s">
        <v>15</v>
      </c>
      <c r="C1" s="65" t="s">
        <v>18</v>
      </c>
      <c r="D1" s="65" t="s">
        <v>20</v>
      </c>
      <c r="E1" s="65" t="s">
        <v>56</v>
      </c>
      <c r="F1" s="65" t="s">
        <v>57</v>
      </c>
      <c r="G1" s="65" t="s">
        <v>58</v>
      </c>
      <c r="H1" s="64" t="s">
        <v>21</v>
      </c>
      <c r="I1" s="64" t="s">
        <v>22</v>
      </c>
      <c r="J1" s="64" t="s">
        <v>23</v>
      </c>
      <c r="K1" s="64" t="s">
        <v>24</v>
      </c>
      <c r="L1" s="64" t="s">
        <v>26</v>
      </c>
      <c r="M1" s="67" t="s">
        <v>27</v>
      </c>
      <c r="N1" s="66" t="s">
        <v>29</v>
      </c>
      <c r="O1" s="80" t="s">
        <v>137</v>
      </c>
      <c r="P1" s="65" t="s">
        <v>34</v>
      </c>
      <c r="Q1" s="61" t="s">
        <v>36</v>
      </c>
      <c r="R1" s="62" t="s">
        <v>38</v>
      </c>
      <c r="S1" s="62" t="s">
        <v>39</v>
      </c>
      <c r="T1" s="62" t="s">
        <v>40</v>
      </c>
      <c r="U1" s="62" t="s">
        <v>41</v>
      </c>
      <c r="V1" s="62" t="s">
        <v>42</v>
      </c>
      <c r="W1" s="62" t="s">
        <v>43</v>
      </c>
      <c r="X1" s="62" t="s">
        <v>44</v>
      </c>
      <c r="Y1" s="62" t="s">
        <v>45</v>
      </c>
      <c r="Z1" s="81" t="s">
        <v>46</v>
      </c>
      <c r="AA1" s="100" t="s">
        <v>1154</v>
      </c>
      <c r="AB1" s="65" t="s">
        <v>47</v>
      </c>
      <c r="AC1" s="65" t="s">
        <v>48</v>
      </c>
      <c r="AD1" s="65" t="s">
        <v>49</v>
      </c>
      <c r="AE1" s="63" t="s">
        <v>50</v>
      </c>
      <c r="AF1" s="90" t="s">
        <v>51</v>
      </c>
      <c r="AG1" s="90" t="s">
        <v>52</v>
      </c>
      <c r="AH1" s="90" t="s">
        <v>53</v>
      </c>
      <c r="AI1" s="91" t="s">
        <v>54</v>
      </c>
      <c r="AJ1" s="92" t="s">
        <v>55</v>
      </c>
      <c r="AK1" s="65" t="s">
        <v>138</v>
      </c>
    </row>
    <row r="2" spans="1:37" ht="15" customHeight="1" x14ac:dyDescent="0.25">
      <c r="A2" s="4">
        <v>1000</v>
      </c>
      <c r="B2" s="1" t="s">
        <v>139</v>
      </c>
      <c r="C2" s="1"/>
      <c r="D2" s="1"/>
      <c r="E2" s="2">
        <v>2014</v>
      </c>
      <c r="G2" s="17" t="str">
        <f ca="1">IF(MasterTable[[#This Row],[Year Completed]]&lt;=YEAR(TODAY()),"Existing TOD","Planned TOD")</f>
        <v>Existing TOD</v>
      </c>
      <c r="H2" s="5" t="s">
        <v>140</v>
      </c>
      <c r="I2" t="s">
        <v>141</v>
      </c>
      <c r="J2" t="str">
        <f t="shared" ref="J2:J65" si="0">"CO"</f>
        <v>CO</v>
      </c>
      <c r="K2">
        <v>39.731859999999998</v>
      </c>
      <c r="L2" s="31">
        <v>-105.00439</v>
      </c>
      <c r="M2" s="51" t="s">
        <v>142</v>
      </c>
      <c r="N2" t="s">
        <v>143</v>
      </c>
      <c r="O2" s="2">
        <v>66</v>
      </c>
      <c r="P2" t="s">
        <v>144</v>
      </c>
      <c r="Q2" s="50" t="s">
        <v>145</v>
      </c>
      <c r="R2" s="9" t="s">
        <v>110</v>
      </c>
      <c r="S2" s="9"/>
      <c r="T2" s="2">
        <v>65</v>
      </c>
      <c r="U2" s="2"/>
      <c r="V2" s="2">
        <v>28</v>
      </c>
      <c r="W2" s="2"/>
      <c r="X2" s="2"/>
      <c r="Y2" s="2"/>
      <c r="Z2" s="48">
        <f t="shared" ref="Z2:Z33" si="1">SUM(T2:Y2)</f>
        <v>93</v>
      </c>
      <c r="AA2" s="2"/>
      <c r="AB2" s="2">
        <f>55156+18750</f>
        <v>73906</v>
      </c>
      <c r="AC2" s="44">
        <f>AB2/43560</f>
        <v>1.6966483011937556</v>
      </c>
      <c r="AD2" s="44">
        <f>Z2/AC2</f>
        <v>54.813952859037158</v>
      </c>
      <c r="AE2" s="51"/>
      <c r="AF2" s="84"/>
      <c r="AG2" s="38"/>
      <c r="AH2" s="38"/>
      <c r="AI2" s="85">
        <f t="shared" ref="AI2:AI65" si="2">SUM(AF2:AH2)</f>
        <v>0</v>
      </c>
      <c r="AJ2" s="27"/>
      <c r="AK2" s="27"/>
    </row>
    <row r="3" spans="1:37" ht="15" customHeight="1" x14ac:dyDescent="0.25">
      <c r="A3" s="4">
        <v>1001</v>
      </c>
      <c r="B3" s="6" t="s">
        <v>146</v>
      </c>
      <c r="C3" s="6"/>
      <c r="D3" s="6"/>
      <c r="E3" s="2">
        <v>2014</v>
      </c>
      <c r="G3" s="17" t="str">
        <f ca="1">IF(MasterTable[[#This Row],[Year Completed]]&lt;=YEAR(TODAY()),"Existing TOD","Planned TOD")</f>
        <v>Existing TOD</v>
      </c>
      <c r="H3" s="5" t="s">
        <v>147</v>
      </c>
      <c r="I3" s="4" t="s">
        <v>141</v>
      </c>
      <c r="J3" t="str">
        <f t="shared" si="0"/>
        <v>CO</v>
      </c>
      <c r="K3">
        <v>39.733370000000001</v>
      </c>
      <c r="L3" s="31">
        <v>-105.00483</v>
      </c>
      <c r="M3" s="51" t="s">
        <v>142</v>
      </c>
      <c r="N3" t="s">
        <v>143</v>
      </c>
      <c r="O3" s="2">
        <v>66</v>
      </c>
      <c r="P3" s="12" t="s">
        <v>144</v>
      </c>
      <c r="Q3" s="50" t="s">
        <v>145</v>
      </c>
      <c r="R3" s="9" t="s">
        <v>110</v>
      </c>
      <c r="S3" s="9"/>
      <c r="T3" s="2">
        <v>64</v>
      </c>
      <c r="U3" s="2"/>
      <c r="V3" s="2">
        <v>30</v>
      </c>
      <c r="W3" s="2"/>
      <c r="X3" s="2"/>
      <c r="Y3" s="2"/>
      <c r="Z3" s="48">
        <f t="shared" si="1"/>
        <v>94</v>
      </c>
      <c r="AA3" s="2"/>
      <c r="AB3" s="2">
        <v>62944</v>
      </c>
      <c r="AC3" s="44">
        <f>AB3/43560</f>
        <v>1.4449954086317722</v>
      </c>
      <c r="AD3" s="44">
        <f>Z3/AC3</f>
        <v>65.052109811896287</v>
      </c>
      <c r="AE3" s="51"/>
      <c r="AF3" s="84"/>
      <c r="AG3" s="38"/>
      <c r="AH3" s="38"/>
      <c r="AI3" s="85">
        <f t="shared" si="2"/>
        <v>0</v>
      </c>
      <c r="AJ3" s="27"/>
      <c r="AK3" s="27"/>
    </row>
    <row r="4" spans="1:37" ht="15" customHeight="1" x14ac:dyDescent="0.25">
      <c r="A4" s="4">
        <v>1002</v>
      </c>
      <c r="B4" s="3" t="s">
        <v>148</v>
      </c>
      <c r="C4" s="3"/>
      <c r="D4" s="3"/>
      <c r="E4" s="2">
        <v>2013</v>
      </c>
      <c r="G4" s="17" t="str">
        <f ca="1">IF(MasterTable[[#This Row],[Year Completed]]&lt;=YEAR(TODAY()),"Existing TOD","Planned TOD")</f>
        <v>Existing TOD</v>
      </c>
      <c r="H4" s="3" t="s">
        <v>149</v>
      </c>
      <c r="I4" t="s">
        <v>141</v>
      </c>
      <c r="J4" t="str">
        <f t="shared" si="0"/>
        <v>CO</v>
      </c>
      <c r="K4">
        <v>39.733559999999997</v>
      </c>
      <c r="L4" s="31">
        <v>-105.00552</v>
      </c>
      <c r="M4" s="51" t="s">
        <v>142</v>
      </c>
      <c r="N4" t="s">
        <v>143</v>
      </c>
      <c r="O4" s="2">
        <v>66</v>
      </c>
      <c r="P4" s="12" t="s">
        <v>144</v>
      </c>
      <c r="Q4" s="51" t="s">
        <v>150</v>
      </c>
      <c r="R4" s="9" t="s">
        <v>110</v>
      </c>
      <c r="S4" s="9"/>
      <c r="T4" s="2">
        <v>100</v>
      </c>
      <c r="U4" s="2"/>
      <c r="V4" s="2"/>
      <c r="W4" s="2"/>
      <c r="X4" s="2"/>
      <c r="Y4" s="2"/>
      <c r="Z4" s="48">
        <f t="shared" si="1"/>
        <v>100</v>
      </c>
      <c r="AA4" s="2"/>
      <c r="AB4" s="9"/>
      <c r="AC4" s="9"/>
      <c r="AD4" s="9"/>
      <c r="AE4" s="51"/>
      <c r="AF4" s="84"/>
      <c r="AG4" s="38"/>
      <c r="AH4" s="38"/>
      <c r="AI4" s="85">
        <f t="shared" si="2"/>
        <v>0</v>
      </c>
      <c r="AJ4" s="27"/>
      <c r="AK4" s="27"/>
    </row>
    <row r="5" spans="1:37" ht="15" customHeight="1" x14ac:dyDescent="0.25">
      <c r="A5" s="4">
        <v>1003</v>
      </c>
      <c r="B5" s="3" t="s">
        <v>151</v>
      </c>
      <c r="C5" s="3"/>
      <c r="D5" s="3"/>
      <c r="E5" s="2">
        <v>2014</v>
      </c>
      <c r="G5" s="17" t="str">
        <f ca="1">IF(MasterTable[[#This Row],[Year Completed]]&lt;=YEAR(TODAY()),"Existing TOD","Planned TOD")</f>
        <v>Existing TOD</v>
      </c>
      <c r="H5" s="3" t="s">
        <v>152</v>
      </c>
      <c r="I5" t="s">
        <v>141</v>
      </c>
      <c r="J5" t="str">
        <f t="shared" si="0"/>
        <v>CO</v>
      </c>
      <c r="K5">
        <v>39.732329999999997</v>
      </c>
      <c r="L5" s="31">
        <v>-105.00377</v>
      </c>
      <c r="M5" s="51" t="s">
        <v>142</v>
      </c>
      <c r="N5" t="s">
        <v>143</v>
      </c>
      <c r="O5" s="2">
        <v>66</v>
      </c>
      <c r="P5" t="s">
        <v>144</v>
      </c>
      <c r="Q5" s="50" t="s">
        <v>145</v>
      </c>
      <c r="R5" s="9" t="s">
        <v>110</v>
      </c>
      <c r="S5" s="9"/>
      <c r="T5" s="2">
        <v>57</v>
      </c>
      <c r="U5" s="10"/>
      <c r="V5" s="2">
        <v>30</v>
      </c>
      <c r="W5" s="10"/>
      <c r="X5" s="10"/>
      <c r="Y5" s="10"/>
      <c r="Z5" s="48">
        <f t="shared" si="1"/>
        <v>87</v>
      </c>
      <c r="AA5" s="2"/>
      <c r="AB5" s="18">
        <v>73256</v>
      </c>
      <c r="AC5" s="44">
        <f>AB5/43560</f>
        <v>1.6817263544536272</v>
      </c>
      <c r="AD5" s="44">
        <f>Z5/AC5</f>
        <v>51.732554330020747</v>
      </c>
      <c r="AE5" s="51"/>
      <c r="AF5" s="84"/>
      <c r="AG5" s="38"/>
      <c r="AH5" s="38"/>
      <c r="AI5" s="85">
        <f t="shared" si="2"/>
        <v>0</v>
      </c>
      <c r="AJ5" s="27"/>
      <c r="AK5" s="27"/>
    </row>
    <row r="6" spans="1:37" ht="15" customHeight="1" x14ac:dyDescent="0.25">
      <c r="A6" s="4">
        <v>1004</v>
      </c>
      <c r="B6" s="6" t="s">
        <v>153</v>
      </c>
      <c r="C6" s="6"/>
      <c r="D6" s="6"/>
      <c r="E6" s="15">
        <v>2014</v>
      </c>
      <c r="F6" s="15"/>
      <c r="G6" s="17" t="str">
        <f ca="1">IF(MasterTable[[#This Row],[Year Completed]]&lt;=YEAR(TODAY()),"Existing TOD","Planned TOD")</f>
        <v>Existing TOD</v>
      </c>
      <c r="H6" s="5" t="s">
        <v>154</v>
      </c>
      <c r="I6" t="s">
        <v>141</v>
      </c>
      <c r="J6" t="str">
        <f t="shared" si="0"/>
        <v>CO</v>
      </c>
      <c r="K6">
        <v>39.731850000000001</v>
      </c>
      <c r="L6" s="31">
        <v>-105.00378000000001</v>
      </c>
      <c r="M6" s="51" t="s">
        <v>142</v>
      </c>
      <c r="N6" t="s">
        <v>143</v>
      </c>
      <c r="O6" s="2">
        <v>66</v>
      </c>
      <c r="P6" t="s">
        <v>144</v>
      </c>
      <c r="Q6" s="50" t="s">
        <v>145</v>
      </c>
      <c r="R6" s="9" t="s">
        <v>110</v>
      </c>
      <c r="S6" s="9"/>
      <c r="T6" s="2">
        <v>50</v>
      </c>
      <c r="V6" s="2">
        <v>27</v>
      </c>
      <c r="Z6" s="48">
        <f t="shared" si="1"/>
        <v>77</v>
      </c>
      <c r="AA6" s="2"/>
      <c r="AB6" s="18">
        <v>104341</v>
      </c>
      <c r="AC6" s="44">
        <f>AB6/43560</f>
        <v>2.3953397612488523</v>
      </c>
      <c r="AD6" s="44">
        <f>Z6/AC6</f>
        <v>32.145752868000116</v>
      </c>
      <c r="AE6" s="47"/>
      <c r="AF6" s="54" t="s">
        <v>103</v>
      </c>
      <c r="AG6" s="34" t="s">
        <v>103</v>
      </c>
      <c r="AH6" s="34" t="s">
        <v>103</v>
      </c>
      <c r="AI6" s="85">
        <f t="shared" si="2"/>
        <v>0</v>
      </c>
      <c r="AJ6" s="34" t="s">
        <v>103</v>
      </c>
      <c r="AK6" s="34"/>
    </row>
    <row r="7" spans="1:37" ht="15" customHeight="1" x14ac:dyDescent="0.25">
      <c r="A7" s="4">
        <v>1005</v>
      </c>
      <c r="B7" s="12" t="s">
        <v>155</v>
      </c>
      <c r="C7" s="12"/>
      <c r="D7" s="12"/>
      <c r="E7" s="19">
        <v>2019</v>
      </c>
      <c r="F7" s="19"/>
      <c r="G7" s="17" t="str">
        <f ca="1">IF(MasterTable[[#This Row],[Year Completed]]&lt;=YEAR(TODAY()),"Existing TOD","Planned TOD")</f>
        <v>Existing TOD</v>
      </c>
      <c r="H7" s="1" t="s">
        <v>156</v>
      </c>
      <c r="I7" s="12" t="s">
        <v>141</v>
      </c>
      <c r="J7" t="str">
        <f t="shared" si="0"/>
        <v>CO</v>
      </c>
      <c r="K7">
        <v>39.732779999999998</v>
      </c>
      <c r="L7" s="31">
        <v>-105.00557999999999</v>
      </c>
      <c r="M7" s="50" t="s">
        <v>142</v>
      </c>
      <c r="N7" t="s">
        <v>143</v>
      </c>
      <c r="O7" s="18">
        <v>66</v>
      </c>
      <c r="P7" s="12" t="s">
        <v>157</v>
      </c>
      <c r="Q7" s="52" t="s">
        <v>158</v>
      </c>
      <c r="R7" s="42" t="s">
        <v>103</v>
      </c>
      <c r="S7" s="42"/>
      <c r="T7" s="12"/>
      <c r="U7" s="12"/>
      <c r="V7" s="12"/>
      <c r="W7" s="12"/>
      <c r="X7" s="12"/>
      <c r="Y7" s="12"/>
      <c r="Z7" s="48">
        <f t="shared" si="1"/>
        <v>0</v>
      </c>
      <c r="AA7" s="2"/>
      <c r="AB7" s="2"/>
      <c r="AC7" s="2"/>
      <c r="AD7" s="2"/>
      <c r="AE7" s="50" t="s">
        <v>159</v>
      </c>
      <c r="AF7" s="55">
        <v>172000</v>
      </c>
      <c r="AG7" s="34" t="s">
        <v>103</v>
      </c>
      <c r="AH7" s="34" t="s">
        <v>103</v>
      </c>
      <c r="AI7" s="85">
        <f t="shared" si="2"/>
        <v>172000</v>
      </c>
      <c r="AJ7" s="34" t="s">
        <v>103</v>
      </c>
      <c r="AK7" s="34"/>
    </row>
    <row r="8" spans="1:37" ht="15" customHeight="1" x14ac:dyDescent="0.25">
      <c r="A8" s="4">
        <v>1033</v>
      </c>
      <c r="B8" s="1" t="s">
        <v>160</v>
      </c>
      <c r="E8" s="19">
        <v>2019</v>
      </c>
      <c r="F8" s="19"/>
      <c r="G8" s="17" t="str">
        <f ca="1">IF(MasterTable[[#This Row],[Year Completed]]&lt;=YEAR(TODAY()),"Existing TOD","Planned TOD")</f>
        <v>Existing TOD</v>
      </c>
      <c r="H8" s="1" t="s">
        <v>161</v>
      </c>
      <c r="I8" t="s">
        <v>141</v>
      </c>
      <c r="J8" t="str">
        <f t="shared" si="0"/>
        <v>CO</v>
      </c>
      <c r="K8">
        <v>39.712510000000002</v>
      </c>
      <c r="L8" s="31">
        <v>-104.99408</v>
      </c>
      <c r="M8" s="50" t="s">
        <v>142</v>
      </c>
      <c r="N8" s="12" t="s">
        <v>60</v>
      </c>
      <c r="O8" s="18">
        <v>1</v>
      </c>
      <c r="P8" s="12" t="s">
        <v>144</v>
      </c>
      <c r="Q8" s="47" t="s">
        <v>162</v>
      </c>
      <c r="R8" s="9" t="s">
        <v>110</v>
      </c>
      <c r="S8" s="9"/>
      <c r="T8" s="12"/>
      <c r="U8" s="12"/>
      <c r="V8">
        <v>187</v>
      </c>
      <c r="W8" s="12"/>
      <c r="X8" s="12"/>
      <c r="Y8" s="12"/>
      <c r="Z8" s="48">
        <f t="shared" si="1"/>
        <v>187</v>
      </c>
      <c r="AA8" s="104"/>
      <c r="AB8" s="2"/>
      <c r="AC8" s="2"/>
      <c r="AD8" s="2"/>
      <c r="AE8" s="50"/>
      <c r="AF8" s="54" t="s">
        <v>103</v>
      </c>
      <c r="AG8" s="34" t="s">
        <v>103</v>
      </c>
      <c r="AH8" s="34" t="s">
        <v>103</v>
      </c>
      <c r="AI8" s="85">
        <f t="shared" si="2"/>
        <v>0</v>
      </c>
      <c r="AJ8" s="34" t="s">
        <v>103</v>
      </c>
      <c r="AK8" s="34"/>
    </row>
    <row r="9" spans="1:37" ht="15" customHeight="1" x14ac:dyDescent="0.25">
      <c r="A9" s="4">
        <v>1034</v>
      </c>
      <c r="B9" s="3" t="s">
        <v>163</v>
      </c>
      <c r="C9" t="s">
        <v>164</v>
      </c>
      <c r="E9" s="2">
        <v>2014</v>
      </c>
      <c r="G9" s="17" t="str">
        <f ca="1">IF(MasterTable[[#This Row],[Year Completed]]&lt;=YEAR(TODAY()),"Existing TOD","Planned TOD")</f>
        <v>Existing TOD</v>
      </c>
      <c r="H9" s="3" t="s">
        <v>165</v>
      </c>
      <c r="I9" t="s">
        <v>141</v>
      </c>
      <c r="J9" t="str">
        <f t="shared" si="0"/>
        <v>CO</v>
      </c>
      <c r="K9">
        <v>39.711449999999999</v>
      </c>
      <c r="L9" s="31">
        <v>-104.99284</v>
      </c>
      <c r="M9" s="51" t="s">
        <v>142</v>
      </c>
      <c r="N9" s="4" t="s">
        <v>60</v>
      </c>
      <c r="O9" s="2">
        <v>1</v>
      </c>
      <c r="P9" t="s">
        <v>144</v>
      </c>
      <c r="Q9" s="47" t="s">
        <v>162</v>
      </c>
      <c r="R9" s="9" t="s">
        <v>110</v>
      </c>
      <c r="S9" s="9"/>
      <c r="T9" s="2"/>
      <c r="U9" s="2"/>
      <c r="V9">
        <v>338</v>
      </c>
      <c r="W9" s="2"/>
      <c r="X9" s="2"/>
      <c r="Y9" s="2"/>
      <c r="Z9" s="48">
        <f t="shared" si="1"/>
        <v>338</v>
      </c>
      <c r="AA9" s="104"/>
      <c r="AB9" s="2"/>
      <c r="AC9" s="2"/>
      <c r="AD9" s="2"/>
      <c r="AE9" s="51"/>
      <c r="AF9" s="84"/>
      <c r="AG9" s="38"/>
      <c r="AH9" s="38"/>
      <c r="AI9" s="85">
        <f t="shared" si="2"/>
        <v>0</v>
      </c>
      <c r="AJ9" s="27"/>
      <c r="AK9" s="27"/>
    </row>
    <row r="10" spans="1:37" ht="15" customHeight="1" x14ac:dyDescent="0.25">
      <c r="A10" s="4">
        <v>1035</v>
      </c>
      <c r="B10" t="s">
        <v>1045</v>
      </c>
      <c r="C10" s="3" t="s">
        <v>166</v>
      </c>
      <c r="D10" s="3"/>
      <c r="E10" s="2">
        <v>2015</v>
      </c>
      <c r="G10" s="17" t="str">
        <f ca="1">IF(MasterTable[[#This Row],[Year Completed]]&lt;=YEAR(TODAY()),"Existing TOD","Planned TOD")</f>
        <v>Existing TOD</v>
      </c>
      <c r="H10" s="3" t="s">
        <v>167</v>
      </c>
      <c r="I10" t="s">
        <v>141</v>
      </c>
      <c r="J10" t="str">
        <f t="shared" si="0"/>
        <v>CO</v>
      </c>
      <c r="K10">
        <v>39.709229999999998</v>
      </c>
      <c r="L10" s="31">
        <v>-104.99263999999999</v>
      </c>
      <c r="M10" s="51" t="s">
        <v>142</v>
      </c>
      <c r="N10" s="4" t="s">
        <v>60</v>
      </c>
      <c r="O10" s="2">
        <v>1</v>
      </c>
      <c r="P10" t="s">
        <v>168</v>
      </c>
      <c r="Q10" s="47" t="s">
        <v>162</v>
      </c>
      <c r="R10" s="9" t="s">
        <v>110</v>
      </c>
      <c r="S10" s="9"/>
      <c r="T10" s="2"/>
      <c r="U10" s="2"/>
      <c r="V10" s="2">
        <v>280</v>
      </c>
      <c r="W10" s="2"/>
      <c r="X10" s="2"/>
      <c r="Y10" s="2"/>
      <c r="Z10" s="48">
        <f t="shared" si="1"/>
        <v>280</v>
      </c>
      <c r="AA10" s="104"/>
      <c r="AB10" s="2"/>
      <c r="AC10" s="2"/>
      <c r="AD10" s="2"/>
      <c r="AE10" s="50" t="s">
        <v>169</v>
      </c>
      <c r="AF10" s="84"/>
      <c r="AG10" s="38">
        <v>2000</v>
      </c>
      <c r="AH10" s="38"/>
      <c r="AI10" s="85">
        <f t="shared" si="2"/>
        <v>2000</v>
      </c>
      <c r="AJ10" s="27"/>
      <c r="AK10" s="27">
        <v>280</v>
      </c>
    </row>
    <row r="11" spans="1:37" ht="15" customHeight="1" x14ac:dyDescent="0.25">
      <c r="A11" s="4">
        <v>1036</v>
      </c>
      <c r="B11" t="s">
        <v>170</v>
      </c>
      <c r="E11" s="15">
        <v>2021</v>
      </c>
      <c r="F11" s="15"/>
      <c r="G11" s="17" t="str">
        <f ca="1">IF(MasterTable[[#This Row],[Year Completed]]&lt;=YEAR(TODAY()),"Existing TOD","Planned TOD")</f>
        <v>Existing TOD</v>
      </c>
      <c r="H11" t="s">
        <v>171</v>
      </c>
      <c r="I11" t="s">
        <v>141</v>
      </c>
      <c r="J11" t="str">
        <f t="shared" si="0"/>
        <v>CO</v>
      </c>
      <c r="K11">
        <v>39.7102</v>
      </c>
      <c r="L11" s="31">
        <v>-104.99173</v>
      </c>
      <c r="M11" s="47" t="s">
        <v>142</v>
      </c>
      <c r="N11" t="s">
        <v>60</v>
      </c>
      <c r="O11" s="2">
        <v>1</v>
      </c>
      <c r="P11" t="s">
        <v>144</v>
      </c>
      <c r="Q11" s="47" t="s">
        <v>162</v>
      </c>
      <c r="R11" s="9" t="s">
        <v>110</v>
      </c>
      <c r="S11" s="9"/>
      <c r="V11">
        <v>354</v>
      </c>
      <c r="Z11" s="48">
        <f t="shared" si="1"/>
        <v>354</v>
      </c>
      <c r="AA11" s="104"/>
      <c r="AB11" s="2"/>
      <c r="AC11" s="2"/>
      <c r="AD11" s="2"/>
      <c r="AE11" s="47"/>
      <c r="AF11" s="56" t="s">
        <v>103</v>
      </c>
      <c r="AG11" s="40" t="s">
        <v>103</v>
      </c>
      <c r="AH11" s="40" t="s">
        <v>103</v>
      </c>
      <c r="AI11" s="85">
        <f t="shared" si="2"/>
        <v>0</v>
      </c>
      <c r="AJ11" s="40" t="s">
        <v>103</v>
      </c>
      <c r="AK11" s="40"/>
    </row>
    <row r="12" spans="1:37" ht="15" customHeight="1" x14ac:dyDescent="0.25">
      <c r="A12" s="4">
        <v>1037</v>
      </c>
      <c r="B12" t="s">
        <v>172</v>
      </c>
      <c r="E12" s="2">
        <v>2019</v>
      </c>
      <c r="G12" s="17" t="str">
        <f ca="1">IF(MasterTable[[#This Row],[Year Completed]]&lt;=YEAR(TODAY()),"Existing TOD","Planned TOD")</f>
        <v>Existing TOD</v>
      </c>
      <c r="H12" s="5" t="s">
        <v>173</v>
      </c>
      <c r="I12" t="s">
        <v>141</v>
      </c>
      <c r="J12" t="str">
        <f t="shared" si="0"/>
        <v>CO</v>
      </c>
      <c r="K12">
        <v>39.739400000000003</v>
      </c>
      <c r="L12" s="31">
        <v>-105.00585</v>
      </c>
      <c r="M12" s="51" t="s">
        <v>142</v>
      </c>
      <c r="N12" s="4" t="s">
        <v>69</v>
      </c>
      <c r="O12" s="2">
        <v>58</v>
      </c>
      <c r="P12" t="s">
        <v>144</v>
      </c>
      <c r="Q12" s="47" t="s">
        <v>162</v>
      </c>
      <c r="R12" s="4" t="s">
        <v>110</v>
      </c>
      <c r="V12">
        <v>253</v>
      </c>
      <c r="Z12" s="48">
        <f t="shared" si="1"/>
        <v>253</v>
      </c>
      <c r="AA12" s="2"/>
      <c r="AB12" s="2"/>
      <c r="AC12" s="2"/>
      <c r="AD12" s="2"/>
      <c r="AE12" s="47"/>
      <c r="AF12" s="84"/>
      <c r="AG12" s="38"/>
      <c r="AH12" s="38"/>
      <c r="AI12" s="85">
        <f t="shared" si="2"/>
        <v>0</v>
      </c>
      <c r="AJ12" s="37"/>
      <c r="AK12" s="37"/>
    </row>
    <row r="13" spans="1:37" ht="15" customHeight="1" x14ac:dyDescent="0.25">
      <c r="A13" s="4">
        <v>1040</v>
      </c>
      <c r="B13" s="3" t="s">
        <v>174</v>
      </c>
      <c r="C13" s="3"/>
      <c r="D13" s="3"/>
      <c r="E13" s="2">
        <v>1996</v>
      </c>
      <c r="G13" s="17" t="str">
        <f ca="1">IF(MasterTable[[#This Row],[Year Completed]]&lt;=YEAR(TODAY()),"Existing TOD","Planned TOD")</f>
        <v>Existing TOD</v>
      </c>
      <c r="H13" s="3" t="s">
        <v>175</v>
      </c>
      <c r="I13" t="s">
        <v>141</v>
      </c>
      <c r="J13" t="str">
        <f t="shared" si="0"/>
        <v>CO</v>
      </c>
      <c r="K13">
        <v>39.73903</v>
      </c>
      <c r="L13" s="31">
        <v>-105.0031</v>
      </c>
      <c r="M13" s="51" t="s">
        <v>142</v>
      </c>
      <c r="N13" s="4" t="s">
        <v>69</v>
      </c>
      <c r="O13" s="2">
        <v>58</v>
      </c>
      <c r="P13" t="s">
        <v>144</v>
      </c>
      <c r="Q13" s="50" t="s">
        <v>150</v>
      </c>
      <c r="R13" s="9" t="s">
        <v>110</v>
      </c>
      <c r="S13" s="9"/>
      <c r="T13" s="2">
        <v>75</v>
      </c>
      <c r="U13" s="2"/>
      <c r="V13" s="2"/>
      <c r="W13" s="2"/>
      <c r="X13" s="2"/>
      <c r="Y13" s="2"/>
      <c r="Z13" s="48">
        <f t="shared" si="1"/>
        <v>75</v>
      </c>
      <c r="AA13" s="2"/>
      <c r="AB13" s="2"/>
      <c r="AC13" s="2"/>
      <c r="AD13" s="2"/>
      <c r="AE13" s="51"/>
      <c r="AF13" s="84"/>
      <c r="AG13" s="38"/>
      <c r="AH13" s="38"/>
      <c r="AI13" s="85">
        <f t="shared" si="2"/>
        <v>0</v>
      </c>
      <c r="AJ13" s="27"/>
      <c r="AK13" s="27"/>
    </row>
    <row r="14" spans="1:37" ht="15" customHeight="1" x14ac:dyDescent="0.25">
      <c r="A14" s="4">
        <v>1044</v>
      </c>
      <c r="B14" s="1" t="s">
        <v>176</v>
      </c>
      <c r="C14" s="3"/>
      <c r="D14" s="3"/>
      <c r="E14" s="2">
        <v>2015</v>
      </c>
      <c r="G14" s="17" t="str">
        <f ca="1">IF(MasterTable[[#This Row],[Year Completed]]&lt;=YEAR(TODAY()),"Existing TOD","Planned TOD")</f>
        <v>Existing TOD</v>
      </c>
      <c r="H14" s="3" t="s">
        <v>177</v>
      </c>
      <c r="I14" s="4" t="s">
        <v>141</v>
      </c>
      <c r="J14" t="str">
        <f t="shared" si="0"/>
        <v>CO</v>
      </c>
      <c r="K14">
        <v>39.696460000000002</v>
      </c>
      <c r="L14" s="31">
        <v>-104.98600999999999</v>
      </c>
      <c r="M14" s="51" t="s">
        <v>142</v>
      </c>
      <c r="N14" t="s">
        <v>178</v>
      </c>
      <c r="O14" s="2">
        <v>62</v>
      </c>
      <c r="P14" s="8" t="s">
        <v>144</v>
      </c>
      <c r="Q14" s="47" t="s">
        <v>162</v>
      </c>
      <c r="R14" s="4" t="s">
        <v>106</v>
      </c>
      <c r="S14" s="9" t="s">
        <v>179</v>
      </c>
      <c r="T14" s="2"/>
      <c r="U14" s="2"/>
      <c r="W14">
        <v>30</v>
      </c>
      <c r="X14" s="2"/>
      <c r="Y14" s="2"/>
      <c r="Z14" s="48">
        <f t="shared" si="1"/>
        <v>30</v>
      </c>
      <c r="AA14" s="2"/>
      <c r="AB14" s="2"/>
      <c r="AC14" s="2"/>
      <c r="AD14" s="2"/>
      <c r="AE14" s="51"/>
      <c r="AF14" s="84"/>
      <c r="AG14" s="38"/>
      <c r="AH14" s="38"/>
      <c r="AI14" s="85">
        <f t="shared" si="2"/>
        <v>0</v>
      </c>
      <c r="AJ14" s="27"/>
      <c r="AK14" s="27"/>
    </row>
    <row r="15" spans="1:37" ht="15" customHeight="1" x14ac:dyDescent="0.25">
      <c r="A15" s="4">
        <v>1045</v>
      </c>
      <c r="B15" s="3" t="s">
        <v>180</v>
      </c>
      <c r="C15" s="3"/>
      <c r="D15" s="3"/>
      <c r="E15" s="2">
        <v>2014</v>
      </c>
      <c r="G15" s="17" t="str">
        <f ca="1">IF(MasterTable[[#This Row],[Year Completed]]&lt;=YEAR(TODAY()),"Existing TOD","Planned TOD")</f>
        <v>Existing TOD</v>
      </c>
      <c r="H15" s="3" t="s">
        <v>180</v>
      </c>
      <c r="I15" t="s">
        <v>141</v>
      </c>
      <c r="J15" t="str">
        <f t="shared" si="0"/>
        <v>CO</v>
      </c>
      <c r="K15">
        <v>39.698259999999998</v>
      </c>
      <c r="L15" s="31">
        <v>-104.98666</v>
      </c>
      <c r="M15" s="51" t="s">
        <v>142</v>
      </c>
      <c r="N15" s="4" t="s">
        <v>178</v>
      </c>
      <c r="O15" s="2">
        <v>62</v>
      </c>
      <c r="P15" s="8" t="s">
        <v>144</v>
      </c>
      <c r="Q15" s="47" t="s">
        <v>162</v>
      </c>
      <c r="R15" s="4" t="s">
        <v>110</v>
      </c>
      <c r="T15" s="2"/>
      <c r="U15" s="2"/>
      <c r="V15">
        <v>260</v>
      </c>
      <c r="W15" s="2"/>
      <c r="X15" s="2"/>
      <c r="Y15" s="2"/>
      <c r="Z15" s="48">
        <f t="shared" si="1"/>
        <v>260</v>
      </c>
      <c r="AA15" s="2"/>
      <c r="AB15" s="2"/>
      <c r="AC15" s="2"/>
      <c r="AD15" s="2"/>
      <c r="AE15" s="51"/>
      <c r="AF15" s="84"/>
      <c r="AG15" s="38"/>
      <c r="AH15" s="38"/>
      <c r="AI15" s="85">
        <f t="shared" si="2"/>
        <v>0</v>
      </c>
      <c r="AJ15" s="27"/>
      <c r="AK15" s="27"/>
    </row>
    <row r="16" spans="1:37" ht="15" customHeight="1" x14ac:dyDescent="0.25">
      <c r="A16" s="4">
        <v>1046</v>
      </c>
      <c r="B16" s="3" t="s">
        <v>181</v>
      </c>
      <c r="C16" s="3"/>
      <c r="D16" s="3"/>
      <c r="E16" s="2">
        <v>2009</v>
      </c>
      <c r="G16" s="17" t="str">
        <f ca="1">IF(MasterTable[[#This Row],[Year Completed]]&lt;=YEAR(TODAY()),"Existing TOD","Planned TOD")</f>
        <v>Existing TOD</v>
      </c>
      <c r="H16" s="3" t="s">
        <v>182</v>
      </c>
      <c r="I16" t="s">
        <v>141</v>
      </c>
      <c r="J16" t="str">
        <f t="shared" si="0"/>
        <v>CO</v>
      </c>
      <c r="K16">
        <v>39.696269999999998</v>
      </c>
      <c r="L16" s="31">
        <v>-104.98784999999999</v>
      </c>
      <c r="M16" s="51" t="s">
        <v>142</v>
      </c>
      <c r="N16" t="s">
        <v>178</v>
      </c>
      <c r="O16" s="2">
        <v>62</v>
      </c>
      <c r="P16" t="s">
        <v>168</v>
      </c>
      <c r="Q16" s="47" t="s">
        <v>162</v>
      </c>
      <c r="R16" s="9" t="s">
        <v>110</v>
      </c>
      <c r="S16" s="9"/>
      <c r="T16" s="2"/>
      <c r="U16" s="2"/>
      <c r="V16">
        <v>419</v>
      </c>
      <c r="W16" s="2"/>
      <c r="X16" s="2"/>
      <c r="Y16" s="2"/>
      <c r="Z16" s="48">
        <f t="shared" si="1"/>
        <v>419</v>
      </c>
      <c r="AA16" s="2"/>
      <c r="AB16" s="2"/>
      <c r="AC16" s="2"/>
      <c r="AD16" s="2"/>
      <c r="AE16" s="50" t="s">
        <v>169</v>
      </c>
      <c r="AG16" s="14">
        <v>16000</v>
      </c>
      <c r="AH16" s="14"/>
      <c r="AI16" s="85">
        <f t="shared" si="2"/>
        <v>16000</v>
      </c>
      <c r="AJ16" s="36">
        <v>0</v>
      </c>
      <c r="AK16" s="36"/>
    </row>
    <row r="17" spans="1:37" ht="15" customHeight="1" x14ac:dyDescent="0.25">
      <c r="A17" s="4">
        <v>1047</v>
      </c>
      <c r="B17" s="3" t="s">
        <v>183</v>
      </c>
      <c r="C17" s="3"/>
      <c r="D17" s="3"/>
      <c r="E17" s="2">
        <v>2008</v>
      </c>
      <c r="G17" s="17" t="str">
        <f ca="1">IF(MasterTable[[#This Row],[Year Completed]]&lt;=YEAR(TODAY()),"Existing TOD","Planned TOD")</f>
        <v>Existing TOD</v>
      </c>
      <c r="H17" s="3" t="s">
        <v>184</v>
      </c>
      <c r="I17" t="s">
        <v>141</v>
      </c>
      <c r="J17" t="str">
        <f t="shared" si="0"/>
        <v>CO</v>
      </c>
      <c r="K17">
        <v>39.695120000000003</v>
      </c>
      <c r="L17" s="31">
        <v>-104.98775999999999</v>
      </c>
      <c r="M17" s="51" t="s">
        <v>142</v>
      </c>
      <c r="N17" t="s">
        <v>178</v>
      </c>
      <c r="O17" s="2">
        <v>62</v>
      </c>
      <c r="P17" t="s">
        <v>144</v>
      </c>
      <c r="Q17" s="50" t="s">
        <v>150</v>
      </c>
      <c r="R17" s="9" t="s">
        <v>110</v>
      </c>
      <c r="S17" s="9"/>
      <c r="T17" s="2">
        <v>60</v>
      </c>
      <c r="U17" s="2"/>
      <c r="V17" s="2"/>
      <c r="W17" s="2"/>
      <c r="X17" s="2"/>
      <c r="Y17" s="2"/>
      <c r="Z17" s="48">
        <f t="shared" si="1"/>
        <v>60</v>
      </c>
      <c r="AA17" s="2"/>
      <c r="AB17" s="2"/>
      <c r="AC17" s="2"/>
      <c r="AD17" s="2"/>
      <c r="AE17" s="51"/>
      <c r="AF17" s="84"/>
      <c r="AG17" s="38"/>
      <c r="AH17" s="38"/>
      <c r="AI17" s="85">
        <f t="shared" si="2"/>
        <v>0</v>
      </c>
      <c r="AJ17" s="27"/>
      <c r="AK17" s="27"/>
    </row>
    <row r="18" spans="1:37" ht="15" customHeight="1" x14ac:dyDescent="0.25">
      <c r="A18" s="4">
        <v>1048</v>
      </c>
      <c r="B18" t="s">
        <v>185</v>
      </c>
      <c r="E18" s="15" t="s">
        <v>115</v>
      </c>
      <c r="F18" s="15"/>
      <c r="G18" s="17" t="str">
        <f ca="1">IF(MasterTable[[#This Row],[Year Completed]]&lt;=YEAR(TODAY()),"Existing TOD","Planned TOD")</f>
        <v>Planned TOD</v>
      </c>
      <c r="H18" t="s">
        <v>186</v>
      </c>
      <c r="I18" t="s">
        <v>141</v>
      </c>
      <c r="J18" t="str">
        <f t="shared" si="0"/>
        <v>CO</v>
      </c>
      <c r="K18">
        <v>39.698554999999999</v>
      </c>
      <c r="L18">
        <v>-104.988872</v>
      </c>
      <c r="M18" s="47" t="s">
        <v>142</v>
      </c>
      <c r="N18" t="s">
        <v>178</v>
      </c>
      <c r="O18" s="2">
        <v>62</v>
      </c>
      <c r="P18" t="s">
        <v>168</v>
      </c>
      <c r="Q18" s="50" t="s">
        <v>115</v>
      </c>
      <c r="R18" s="9" t="s">
        <v>115</v>
      </c>
      <c r="S18" s="9"/>
      <c r="Z18" s="48">
        <f t="shared" si="1"/>
        <v>0</v>
      </c>
      <c r="AA18" s="2"/>
      <c r="AB18" s="2"/>
      <c r="AC18" s="2"/>
      <c r="AD18" s="2"/>
      <c r="AE18" s="47"/>
      <c r="AF18" s="56" t="s">
        <v>103</v>
      </c>
      <c r="AG18" s="40" t="s">
        <v>103</v>
      </c>
      <c r="AH18" s="40" t="s">
        <v>103</v>
      </c>
      <c r="AI18" s="85">
        <f t="shared" si="2"/>
        <v>0</v>
      </c>
      <c r="AJ18" s="40" t="s">
        <v>103</v>
      </c>
      <c r="AK18" s="40"/>
    </row>
    <row r="19" spans="1:37" ht="15" customHeight="1" x14ac:dyDescent="0.25">
      <c r="A19" s="4">
        <v>1049</v>
      </c>
      <c r="B19" s="1" t="s">
        <v>187</v>
      </c>
      <c r="E19" s="15">
        <v>2019</v>
      </c>
      <c r="F19" s="15"/>
      <c r="G19" s="17" t="str">
        <f ca="1">IF(MasterTable[[#This Row],[Year Completed]]&lt;=YEAR(TODAY()),"Existing TOD","Planned TOD")</f>
        <v>Existing TOD</v>
      </c>
      <c r="H19" s="1" t="s">
        <v>188</v>
      </c>
      <c r="I19" t="s">
        <v>141</v>
      </c>
      <c r="J19" t="str">
        <f t="shared" si="0"/>
        <v>CO</v>
      </c>
      <c r="K19">
        <v>39.696939999999998</v>
      </c>
      <c r="L19" s="31">
        <v>-104.98474</v>
      </c>
      <c r="M19" s="47" t="s">
        <v>142</v>
      </c>
      <c r="N19" t="s">
        <v>178</v>
      </c>
      <c r="O19" s="2">
        <v>62</v>
      </c>
      <c r="P19" t="s">
        <v>144</v>
      </c>
      <c r="Q19" s="47" t="s">
        <v>162</v>
      </c>
      <c r="R19" s="9" t="s">
        <v>110</v>
      </c>
      <c r="S19" s="9"/>
      <c r="V19">
        <v>403</v>
      </c>
      <c r="Z19" s="48">
        <f t="shared" si="1"/>
        <v>403</v>
      </c>
      <c r="AA19" s="2"/>
      <c r="AB19" s="2"/>
      <c r="AC19" s="2"/>
      <c r="AD19" s="2"/>
      <c r="AE19" s="47"/>
      <c r="AF19" s="56" t="s">
        <v>103</v>
      </c>
      <c r="AG19" s="40" t="s">
        <v>103</v>
      </c>
      <c r="AH19" s="40" t="s">
        <v>103</v>
      </c>
      <c r="AI19" s="85">
        <f t="shared" si="2"/>
        <v>0</v>
      </c>
      <c r="AJ19" s="40" t="s">
        <v>103</v>
      </c>
      <c r="AK19" s="34">
        <v>539</v>
      </c>
    </row>
    <row r="20" spans="1:37" ht="15" customHeight="1" x14ac:dyDescent="0.25">
      <c r="A20" s="4">
        <v>1068</v>
      </c>
      <c r="B20" s="1" t="s">
        <v>189</v>
      </c>
      <c r="E20" s="2">
        <v>2012</v>
      </c>
      <c r="G20" s="17" t="str">
        <f ca="1">IF(MasterTable[[#This Row],[Year Completed]]&lt;=YEAR(TODAY()),"Existing TOD","Planned TOD")</f>
        <v>Existing TOD</v>
      </c>
      <c r="H20" s="1" t="s">
        <v>190</v>
      </c>
      <c r="I20" t="s">
        <v>141</v>
      </c>
      <c r="J20" t="str">
        <f t="shared" si="0"/>
        <v>CO</v>
      </c>
      <c r="K20">
        <v>39.747070000000001</v>
      </c>
      <c r="L20" s="31">
        <v>-105.00396000000001</v>
      </c>
      <c r="M20" s="47" t="s">
        <v>191</v>
      </c>
      <c r="N20" t="s">
        <v>63</v>
      </c>
      <c r="O20" s="2">
        <v>59</v>
      </c>
      <c r="P20" t="s">
        <v>192</v>
      </c>
      <c r="Q20" s="52" t="s">
        <v>158</v>
      </c>
      <c r="Z20" s="48">
        <f t="shared" si="1"/>
        <v>0</v>
      </c>
      <c r="AA20" s="2"/>
      <c r="AB20" s="2"/>
      <c r="AC20" s="2"/>
      <c r="AD20" s="2"/>
      <c r="AE20" s="47"/>
      <c r="AG20" s="14"/>
      <c r="AH20" s="14"/>
      <c r="AI20" s="85">
        <f t="shared" si="2"/>
        <v>0</v>
      </c>
      <c r="AJ20" s="36">
        <v>150</v>
      </c>
      <c r="AK20" s="36"/>
    </row>
    <row r="21" spans="1:37" ht="15" customHeight="1" x14ac:dyDescent="0.25">
      <c r="A21" s="4">
        <v>1069</v>
      </c>
      <c r="B21" s="1" t="s">
        <v>193</v>
      </c>
      <c r="E21" s="2">
        <v>2006</v>
      </c>
      <c r="G21" s="17" t="str">
        <f ca="1">IF(MasterTable[[#This Row],[Year Completed]]&lt;=YEAR(TODAY()),"Existing TOD","Planned TOD")</f>
        <v>Existing TOD</v>
      </c>
      <c r="H21" s="1" t="s">
        <v>194</v>
      </c>
      <c r="I21" t="s">
        <v>141</v>
      </c>
      <c r="J21" t="str">
        <f t="shared" si="0"/>
        <v>CO</v>
      </c>
      <c r="K21">
        <v>39.741990000000001</v>
      </c>
      <c r="L21" s="31">
        <v>-105.01232</v>
      </c>
      <c r="M21" s="47" t="s">
        <v>191</v>
      </c>
      <c r="N21" t="s">
        <v>63</v>
      </c>
      <c r="O21" s="2">
        <v>59</v>
      </c>
      <c r="P21" t="s">
        <v>144</v>
      </c>
      <c r="Q21" s="47" t="s">
        <v>162</v>
      </c>
      <c r="R21" s="9" t="s">
        <v>110</v>
      </c>
      <c r="S21" s="9"/>
      <c r="V21">
        <v>119</v>
      </c>
      <c r="Z21" s="48">
        <f t="shared" si="1"/>
        <v>119</v>
      </c>
      <c r="AA21" s="2"/>
      <c r="AB21" s="2"/>
      <c r="AC21" s="2"/>
      <c r="AD21" s="2"/>
      <c r="AE21" s="47"/>
      <c r="AG21" s="14"/>
      <c r="AH21" s="14"/>
      <c r="AI21" s="85">
        <f t="shared" si="2"/>
        <v>0</v>
      </c>
      <c r="AJ21" s="36">
        <v>0</v>
      </c>
      <c r="AK21" s="36"/>
    </row>
    <row r="22" spans="1:37" s="12" customFormat="1" ht="15" customHeight="1" x14ac:dyDescent="0.25">
      <c r="A22" s="9">
        <v>1071</v>
      </c>
      <c r="B22" s="12" t="s">
        <v>195</v>
      </c>
      <c r="E22" s="19" t="s">
        <v>115</v>
      </c>
      <c r="F22" s="19"/>
      <c r="G22" s="17" t="str">
        <f ca="1">IF(MasterTable[[#This Row],[Year Completed]]&lt;=YEAR(TODAY()),"Existing TOD","Planned TOD")</f>
        <v>Planned TOD</v>
      </c>
      <c r="I22" s="12" t="s">
        <v>141</v>
      </c>
      <c r="J22" s="12" t="str">
        <f t="shared" si="0"/>
        <v>CO</v>
      </c>
      <c r="K22" s="12">
        <v>39.747120000000002</v>
      </c>
      <c r="L22" s="32">
        <v>-105.01029</v>
      </c>
      <c r="M22" s="50" t="s">
        <v>191</v>
      </c>
      <c r="N22" s="12" t="s">
        <v>196</v>
      </c>
      <c r="O22" s="18">
        <v>87</v>
      </c>
      <c r="P22" t="s">
        <v>168</v>
      </c>
      <c r="Q22" s="52" t="s">
        <v>115</v>
      </c>
      <c r="R22" s="42" t="s">
        <v>115</v>
      </c>
      <c r="S22" s="42"/>
      <c r="Z22" s="49">
        <f t="shared" si="1"/>
        <v>0</v>
      </c>
      <c r="AA22" s="18"/>
      <c r="AB22" s="18"/>
      <c r="AC22" s="18"/>
      <c r="AD22" s="18"/>
      <c r="AE22" s="50"/>
      <c r="AF22" s="54" t="s">
        <v>103</v>
      </c>
      <c r="AG22" s="34" t="s">
        <v>103</v>
      </c>
      <c r="AH22" s="34" t="s">
        <v>103</v>
      </c>
      <c r="AI22" s="86">
        <f t="shared" si="2"/>
        <v>0</v>
      </c>
      <c r="AJ22" s="34" t="s">
        <v>103</v>
      </c>
      <c r="AK22" s="34"/>
    </row>
    <row r="23" spans="1:37" ht="15" customHeight="1" x14ac:dyDescent="0.25">
      <c r="A23" s="4">
        <v>1072</v>
      </c>
      <c r="B23" t="s">
        <v>197</v>
      </c>
      <c r="E23" s="2">
        <v>2015</v>
      </c>
      <c r="G23" s="17" t="str">
        <f ca="1">IF(MasterTable[[#This Row],[Year Completed]]&lt;=YEAR(TODAY()),"Existing TOD","Planned TOD")</f>
        <v>Existing TOD</v>
      </c>
      <c r="H23" s="1" t="s">
        <v>198</v>
      </c>
      <c r="I23" t="s">
        <v>141</v>
      </c>
      <c r="J23" t="str">
        <f t="shared" si="0"/>
        <v>CO</v>
      </c>
      <c r="K23">
        <v>39.752569999999999</v>
      </c>
      <c r="L23" s="31">
        <v>-105.00247</v>
      </c>
      <c r="M23" s="47" t="s">
        <v>199</v>
      </c>
      <c r="N23" t="s">
        <v>97</v>
      </c>
      <c r="O23" s="2">
        <v>89</v>
      </c>
      <c r="P23" t="s">
        <v>157</v>
      </c>
      <c r="Q23" s="52" t="s">
        <v>158</v>
      </c>
      <c r="Z23" s="82">
        <f t="shared" si="1"/>
        <v>0</v>
      </c>
      <c r="AA23" s="10"/>
      <c r="AB23" s="2"/>
      <c r="AC23" s="2"/>
      <c r="AD23" s="2"/>
      <c r="AE23" s="47" t="s">
        <v>200</v>
      </c>
      <c r="AF23" s="60">
        <v>213757</v>
      </c>
      <c r="AG23" s="14">
        <v>13874</v>
      </c>
      <c r="AH23" s="14"/>
      <c r="AI23" s="85">
        <f t="shared" si="2"/>
        <v>227631</v>
      </c>
      <c r="AJ23" s="36"/>
      <c r="AK23" s="36"/>
    </row>
    <row r="24" spans="1:37" ht="15" customHeight="1" x14ac:dyDescent="0.25">
      <c r="A24" s="4">
        <v>1073</v>
      </c>
      <c r="B24" t="s">
        <v>973</v>
      </c>
      <c r="C24" t="s">
        <v>201</v>
      </c>
      <c r="E24" s="2">
        <v>2017</v>
      </c>
      <c r="G24" s="17" t="str">
        <f ca="1">IF(MasterTable[[#This Row],[Year Completed]]&lt;=YEAR(TODAY()),"Existing TOD","Planned TOD")</f>
        <v>Existing TOD</v>
      </c>
      <c r="H24" s="1" t="s">
        <v>202</v>
      </c>
      <c r="I24" t="s">
        <v>141</v>
      </c>
      <c r="J24" t="str">
        <f t="shared" si="0"/>
        <v>CO</v>
      </c>
      <c r="K24">
        <v>39.753430000000002</v>
      </c>
      <c r="L24" s="31">
        <v>-105.00212000000001</v>
      </c>
      <c r="M24" s="47" t="s">
        <v>199</v>
      </c>
      <c r="N24" t="s">
        <v>97</v>
      </c>
      <c r="O24" s="2">
        <v>89</v>
      </c>
      <c r="P24" t="s">
        <v>157</v>
      </c>
      <c r="Q24" s="52" t="s">
        <v>158</v>
      </c>
      <c r="Z24" s="82">
        <f t="shared" si="1"/>
        <v>0</v>
      </c>
      <c r="AA24" s="10"/>
      <c r="AB24" s="2"/>
      <c r="AC24" s="2"/>
      <c r="AD24" s="2"/>
      <c r="AE24" s="47" t="s">
        <v>200</v>
      </c>
      <c r="AF24" s="60">
        <v>47750</v>
      </c>
      <c r="AG24" s="14">
        <v>5728</v>
      </c>
      <c r="AH24" s="14"/>
      <c r="AI24" s="85">
        <f t="shared" si="2"/>
        <v>53478</v>
      </c>
      <c r="AJ24" s="36">
        <v>200</v>
      </c>
      <c r="AK24" s="36"/>
    </row>
    <row r="25" spans="1:37" ht="15" customHeight="1" x14ac:dyDescent="0.25">
      <c r="A25" s="4">
        <v>1074</v>
      </c>
      <c r="B25" t="s">
        <v>203</v>
      </c>
      <c r="E25" s="2">
        <v>2018</v>
      </c>
      <c r="G25" s="17" t="str">
        <f ca="1">IF(MasterTable[[#This Row],[Year Completed]]&lt;=YEAR(TODAY()),"Existing TOD","Planned TOD")</f>
        <v>Existing TOD</v>
      </c>
      <c r="H25" s="1" t="s">
        <v>204</v>
      </c>
      <c r="I25" t="s">
        <v>141</v>
      </c>
      <c r="J25" t="str">
        <f t="shared" si="0"/>
        <v>CO</v>
      </c>
      <c r="K25">
        <v>39.754600000000003</v>
      </c>
      <c r="L25" s="31">
        <v>-105.00313</v>
      </c>
      <c r="M25" s="47" t="s">
        <v>199</v>
      </c>
      <c r="N25" t="s">
        <v>97</v>
      </c>
      <c r="O25" s="2">
        <v>89</v>
      </c>
      <c r="P25" t="s">
        <v>157</v>
      </c>
      <c r="Q25" s="52" t="s">
        <v>158</v>
      </c>
      <c r="Z25" s="82">
        <f t="shared" si="1"/>
        <v>0</v>
      </c>
      <c r="AA25" s="10"/>
      <c r="AB25" s="2"/>
      <c r="AC25" s="2"/>
      <c r="AD25" s="2"/>
      <c r="AE25" s="47" t="s">
        <v>200</v>
      </c>
      <c r="AF25" s="60">
        <v>421494</v>
      </c>
      <c r="AG25" s="14">
        <v>6725</v>
      </c>
      <c r="AH25" s="14"/>
      <c r="AI25" s="85">
        <f t="shared" si="2"/>
        <v>428219</v>
      </c>
      <c r="AJ25" s="36"/>
      <c r="AK25" s="36"/>
    </row>
    <row r="26" spans="1:37" ht="15" customHeight="1" x14ac:dyDescent="0.25">
      <c r="A26" s="4">
        <v>1075</v>
      </c>
      <c r="B26" t="s">
        <v>205</v>
      </c>
      <c r="E26" s="2">
        <v>2015</v>
      </c>
      <c r="G26" s="17" t="str">
        <f ca="1">IF(MasterTable[[#This Row],[Year Completed]]&lt;=YEAR(TODAY()),"Existing TOD","Planned TOD")</f>
        <v>Existing TOD</v>
      </c>
      <c r="H26" s="5" t="s">
        <v>206</v>
      </c>
      <c r="I26" t="s">
        <v>141</v>
      </c>
      <c r="J26" t="str">
        <f t="shared" si="0"/>
        <v>CO</v>
      </c>
      <c r="K26">
        <v>39.753959999999999</v>
      </c>
      <c r="L26" s="31">
        <v>-105.00266000000001</v>
      </c>
      <c r="M26" s="47" t="s">
        <v>199</v>
      </c>
      <c r="N26" t="s">
        <v>97</v>
      </c>
      <c r="O26" s="2">
        <v>89</v>
      </c>
      <c r="P26" t="s">
        <v>157</v>
      </c>
      <c r="Q26" s="52" t="s">
        <v>158</v>
      </c>
      <c r="Z26" s="82">
        <f t="shared" si="1"/>
        <v>0</v>
      </c>
      <c r="AA26" s="10"/>
      <c r="AB26" s="2"/>
      <c r="AC26" s="2"/>
      <c r="AD26" s="2"/>
      <c r="AE26" s="50" t="s">
        <v>159</v>
      </c>
      <c r="AF26" s="60">
        <v>299127</v>
      </c>
      <c r="AG26" s="14"/>
      <c r="AH26" s="14"/>
      <c r="AI26" s="85">
        <f t="shared" si="2"/>
        <v>299127</v>
      </c>
      <c r="AJ26" s="36"/>
      <c r="AK26" s="36"/>
    </row>
    <row r="27" spans="1:37" ht="15" customHeight="1" x14ac:dyDescent="0.25">
      <c r="A27" s="4">
        <v>1076</v>
      </c>
      <c r="B27" s="1" t="s">
        <v>207</v>
      </c>
      <c r="E27" s="2">
        <v>2014</v>
      </c>
      <c r="G27" s="17" t="str">
        <f ca="1">IF(MasterTable[[#This Row],[Year Completed]]&lt;=YEAR(TODAY()),"Existing TOD","Planned TOD")</f>
        <v>Existing TOD</v>
      </c>
      <c r="H27" s="1" t="s">
        <v>208</v>
      </c>
      <c r="I27" t="s">
        <v>141</v>
      </c>
      <c r="J27" t="str">
        <f t="shared" si="0"/>
        <v>CO</v>
      </c>
      <c r="K27">
        <v>39.75244</v>
      </c>
      <c r="L27" s="31">
        <v>-105.00111</v>
      </c>
      <c r="M27" s="47" t="s">
        <v>199</v>
      </c>
      <c r="N27" t="s">
        <v>97</v>
      </c>
      <c r="O27" s="2">
        <v>89</v>
      </c>
      <c r="P27" t="s">
        <v>157</v>
      </c>
      <c r="Q27" s="52" t="s">
        <v>158</v>
      </c>
      <c r="Z27" s="82">
        <f t="shared" si="1"/>
        <v>0</v>
      </c>
      <c r="AA27" s="10"/>
      <c r="AB27" s="2"/>
      <c r="AC27" s="2"/>
      <c r="AD27" s="2"/>
      <c r="AE27" s="47" t="s">
        <v>200</v>
      </c>
      <c r="AF27" s="60">
        <v>95434</v>
      </c>
      <c r="AG27" s="14">
        <v>17118</v>
      </c>
      <c r="AH27" s="14"/>
      <c r="AI27" s="85">
        <f t="shared" si="2"/>
        <v>112552</v>
      </c>
      <c r="AJ27" s="36">
        <v>0</v>
      </c>
      <c r="AK27" s="36"/>
    </row>
    <row r="28" spans="1:37" ht="15" customHeight="1" x14ac:dyDescent="0.25">
      <c r="A28" s="4">
        <v>1077</v>
      </c>
      <c r="B28" s="1" t="s">
        <v>209</v>
      </c>
      <c r="E28" s="2">
        <v>2014</v>
      </c>
      <c r="G28" s="17" t="str">
        <f ca="1">IF(MasterTable[[#This Row],[Year Completed]]&lt;=YEAR(TODAY()),"Existing TOD","Planned TOD")</f>
        <v>Existing TOD</v>
      </c>
      <c r="H28" s="1" t="s">
        <v>210</v>
      </c>
      <c r="I28" t="s">
        <v>141</v>
      </c>
      <c r="J28" t="str">
        <f t="shared" si="0"/>
        <v>CO</v>
      </c>
      <c r="K28">
        <v>39.753520000000002</v>
      </c>
      <c r="L28" s="31">
        <v>-105.00158999999999</v>
      </c>
      <c r="M28" s="47" t="s">
        <v>199</v>
      </c>
      <c r="N28" t="s">
        <v>97</v>
      </c>
      <c r="O28" s="2">
        <v>89</v>
      </c>
      <c r="P28" t="s">
        <v>168</v>
      </c>
      <c r="Q28" s="47" t="s">
        <v>162</v>
      </c>
      <c r="R28" s="4" t="s">
        <v>110</v>
      </c>
      <c r="V28">
        <v>287</v>
      </c>
      <c r="Z28" s="82">
        <f t="shared" si="1"/>
        <v>287</v>
      </c>
      <c r="AA28" s="10"/>
      <c r="AB28" s="2"/>
      <c r="AC28" s="2"/>
      <c r="AD28" s="2"/>
      <c r="AE28" s="50" t="s">
        <v>169</v>
      </c>
      <c r="AG28" s="14">
        <v>6800</v>
      </c>
      <c r="AH28" s="14"/>
      <c r="AI28" s="85">
        <f t="shared" si="2"/>
        <v>6800</v>
      </c>
      <c r="AJ28" s="36">
        <v>0</v>
      </c>
      <c r="AK28" s="36"/>
    </row>
    <row r="29" spans="1:37" ht="15" customHeight="1" x14ac:dyDescent="0.25">
      <c r="A29" s="4">
        <v>1078</v>
      </c>
      <c r="B29" s="1" t="s">
        <v>211</v>
      </c>
      <c r="E29" s="2">
        <v>2014</v>
      </c>
      <c r="G29" s="17" t="str">
        <f ca="1">IF(MasterTable[[#This Row],[Year Completed]]&lt;=YEAR(TODAY()),"Existing TOD","Planned TOD")</f>
        <v>Existing TOD</v>
      </c>
      <c r="H29" s="1" t="s">
        <v>212</v>
      </c>
      <c r="I29" t="s">
        <v>141</v>
      </c>
      <c r="J29" t="str">
        <f t="shared" si="0"/>
        <v>CO</v>
      </c>
      <c r="K29">
        <v>39.752960000000002</v>
      </c>
      <c r="L29" s="31">
        <v>-105.00024999999999</v>
      </c>
      <c r="M29" s="47" t="s">
        <v>199</v>
      </c>
      <c r="N29" t="s">
        <v>97</v>
      </c>
      <c r="O29" s="2">
        <v>89</v>
      </c>
      <c r="P29" t="s">
        <v>192</v>
      </c>
      <c r="Q29" s="52" t="s">
        <v>158</v>
      </c>
      <c r="Z29" s="82">
        <f t="shared" si="1"/>
        <v>0</v>
      </c>
      <c r="AA29" s="10"/>
      <c r="AB29" s="2"/>
      <c r="AC29" s="2"/>
      <c r="AD29" s="2"/>
      <c r="AE29" s="50" t="s">
        <v>169</v>
      </c>
      <c r="AG29" s="14">
        <v>17900</v>
      </c>
      <c r="AH29" s="14"/>
      <c r="AI29" s="85">
        <f t="shared" si="2"/>
        <v>17900</v>
      </c>
      <c r="AJ29" s="36">
        <v>112</v>
      </c>
      <c r="AK29" s="36"/>
    </row>
    <row r="30" spans="1:37" ht="15" customHeight="1" x14ac:dyDescent="0.25">
      <c r="A30" s="4">
        <v>1079</v>
      </c>
      <c r="B30" t="s">
        <v>213</v>
      </c>
      <c r="E30" s="2">
        <v>2013</v>
      </c>
      <c r="G30" s="17" t="str">
        <f ca="1">IF(MasterTable[[#This Row],[Year Completed]]&lt;=YEAR(TODAY()),"Existing TOD","Planned TOD")</f>
        <v>Existing TOD</v>
      </c>
      <c r="H30" s="1" t="s">
        <v>214</v>
      </c>
      <c r="I30" t="s">
        <v>141</v>
      </c>
      <c r="J30" t="str">
        <f t="shared" si="0"/>
        <v>CO</v>
      </c>
      <c r="K30">
        <v>39.753720000000001</v>
      </c>
      <c r="L30" s="31">
        <v>-104.9992</v>
      </c>
      <c r="M30" s="47" t="s">
        <v>199</v>
      </c>
      <c r="N30" t="s">
        <v>97</v>
      </c>
      <c r="O30" s="2">
        <v>89</v>
      </c>
      <c r="P30" t="s">
        <v>157</v>
      </c>
      <c r="Q30" s="52" t="s">
        <v>158</v>
      </c>
      <c r="Z30" s="82">
        <f t="shared" si="1"/>
        <v>0</v>
      </c>
      <c r="AA30" s="10"/>
      <c r="AB30" s="2"/>
      <c r="AC30" s="2"/>
      <c r="AD30" s="2"/>
      <c r="AE30" s="47" t="s">
        <v>200</v>
      </c>
      <c r="AF30" s="60">
        <v>91960</v>
      </c>
      <c r="AG30" s="14">
        <v>4000</v>
      </c>
      <c r="AH30" s="14"/>
      <c r="AI30" s="85">
        <f t="shared" si="2"/>
        <v>95960</v>
      </c>
      <c r="AJ30" s="36">
        <v>0</v>
      </c>
      <c r="AK30" s="36"/>
    </row>
    <row r="31" spans="1:37" ht="15" customHeight="1" x14ac:dyDescent="0.25">
      <c r="A31" s="4">
        <v>1080</v>
      </c>
      <c r="B31" s="5" t="s">
        <v>215</v>
      </c>
      <c r="E31" s="2">
        <v>2018</v>
      </c>
      <c r="G31" s="17" t="str">
        <f ca="1">IF(MasterTable[[#This Row],[Year Completed]]&lt;=YEAR(TODAY()),"Existing TOD","Planned TOD")</f>
        <v>Existing TOD</v>
      </c>
      <c r="H31" s="1" t="s">
        <v>216</v>
      </c>
      <c r="I31" t="s">
        <v>141</v>
      </c>
      <c r="J31" t="str">
        <f t="shared" si="0"/>
        <v>CO</v>
      </c>
      <c r="K31">
        <v>39.755369999999999</v>
      </c>
      <c r="L31" s="31">
        <v>-105.00234</v>
      </c>
      <c r="M31" s="47" t="s">
        <v>199</v>
      </c>
      <c r="N31" t="s">
        <v>97</v>
      </c>
      <c r="O31" s="2">
        <v>89</v>
      </c>
      <c r="P31" t="s">
        <v>168</v>
      </c>
      <c r="Q31" s="50" t="s">
        <v>162</v>
      </c>
      <c r="R31" s="4" t="s">
        <v>110</v>
      </c>
      <c r="V31">
        <v>508</v>
      </c>
      <c r="Z31" s="82">
        <f t="shared" si="1"/>
        <v>508</v>
      </c>
      <c r="AA31" s="10"/>
      <c r="AB31" s="2"/>
      <c r="AC31" s="2"/>
      <c r="AD31" s="2"/>
      <c r="AE31" s="50" t="s">
        <v>169</v>
      </c>
      <c r="AG31" s="14">
        <v>28307</v>
      </c>
      <c r="AH31" s="14"/>
      <c r="AI31" s="85">
        <f t="shared" si="2"/>
        <v>28307</v>
      </c>
      <c r="AJ31" s="36"/>
      <c r="AK31" s="36">
        <v>537</v>
      </c>
    </row>
    <row r="32" spans="1:37" ht="15" customHeight="1" x14ac:dyDescent="0.25">
      <c r="A32" s="4">
        <v>1081</v>
      </c>
      <c r="B32" s="5" t="s">
        <v>217</v>
      </c>
      <c r="E32" s="2">
        <v>2019</v>
      </c>
      <c r="G32" s="17" t="str">
        <f ca="1">IF(MasterTable[[#This Row],[Year Completed]]&lt;=YEAR(TODAY()),"Existing TOD","Planned TOD")</f>
        <v>Existing TOD</v>
      </c>
      <c r="H32" s="1" t="s">
        <v>218</v>
      </c>
      <c r="I32" t="s">
        <v>141</v>
      </c>
      <c r="J32" t="str">
        <f t="shared" si="0"/>
        <v>CO</v>
      </c>
      <c r="K32">
        <v>39.754420000000003</v>
      </c>
      <c r="L32" s="31">
        <v>-105.00060000000001</v>
      </c>
      <c r="M32" s="47" t="s">
        <v>199</v>
      </c>
      <c r="N32" t="s">
        <v>97</v>
      </c>
      <c r="O32" s="2">
        <v>89</v>
      </c>
      <c r="P32" t="s">
        <v>168</v>
      </c>
      <c r="Q32" s="50" t="s">
        <v>145</v>
      </c>
      <c r="R32" s="4" t="s">
        <v>105</v>
      </c>
      <c r="U32">
        <v>33</v>
      </c>
      <c r="W32">
        <f>294+7</f>
        <v>301</v>
      </c>
      <c r="Z32" s="82">
        <f t="shared" si="1"/>
        <v>334</v>
      </c>
      <c r="AA32" s="10"/>
      <c r="AB32" s="2"/>
      <c r="AC32" s="44"/>
      <c r="AD32" s="44"/>
      <c r="AE32" s="50" t="s">
        <v>169</v>
      </c>
      <c r="AG32" s="14">
        <v>9876</v>
      </c>
      <c r="AH32" s="14"/>
      <c r="AI32" s="85">
        <f t="shared" si="2"/>
        <v>9876</v>
      </c>
      <c r="AJ32" s="36"/>
      <c r="AK32" s="36">
        <v>377</v>
      </c>
    </row>
    <row r="33" spans="1:37" ht="15" customHeight="1" x14ac:dyDescent="0.25">
      <c r="A33" s="4">
        <v>1082</v>
      </c>
      <c r="B33" s="5" t="s">
        <v>219</v>
      </c>
      <c r="E33" s="2">
        <v>2017</v>
      </c>
      <c r="G33" s="17" t="str">
        <f ca="1">IF(MasterTable[[#This Row],[Year Completed]]&lt;=YEAR(TODAY()),"Existing TOD","Planned TOD")</f>
        <v>Existing TOD</v>
      </c>
      <c r="H33" s="1" t="s">
        <v>220</v>
      </c>
      <c r="I33" t="s">
        <v>141</v>
      </c>
      <c r="J33" t="str">
        <f t="shared" si="0"/>
        <v>CO</v>
      </c>
      <c r="K33">
        <v>39.754939999999998</v>
      </c>
      <c r="L33" s="31">
        <v>-105.00169</v>
      </c>
      <c r="M33" s="47" t="s">
        <v>199</v>
      </c>
      <c r="N33" t="s">
        <v>97</v>
      </c>
      <c r="O33" s="2">
        <v>89</v>
      </c>
      <c r="P33" t="s">
        <v>168</v>
      </c>
      <c r="Q33" s="50" t="s">
        <v>162</v>
      </c>
      <c r="R33" s="4" t="s">
        <v>110</v>
      </c>
      <c r="V33">
        <v>579</v>
      </c>
      <c r="Z33" s="82">
        <f t="shared" si="1"/>
        <v>579</v>
      </c>
      <c r="AA33" s="10"/>
      <c r="AB33" s="2"/>
      <c r="AC33" s="2"/>
      <c r="AD33" s="2"/>
      <c r="AE33" s="50" t="s">
        <v>169</v>
      </c>
      <c r="AG33" s="14">
        <v>68000</v>
      </c>
      <c r="AH33" s="14"/>
      <c r="AI33" s="85">
        <f t="shared" si="2"/>
        <v>68000</v>
      </c>
      <c r="AJ33" s="36"/>
      <c r="AK33" s="36"/>
    </row>
    <row r="34" spans="1:37" ht="15" customHeight="1" x14ac:dyDescent="0.25">
      <c r="A34" s="4">
        <v>1083</v>
      </c>
      <c r="B34" s="5" t="s">
        <v>221</v>
      </c>
      <c r="E34" s="2">
        <v>2015</v>
      </c>
      <c r="G34" s="17" t="str">
        <f ca="1">IF(MasterTable[[#This Row],[Year Completed]]&lt;=YEAR(TODAY()),"Existing TOD","Planned TOD")</f>
        <v>Existing TOD</v>
      </c>
      <c r="H34" s="5" t="s">
        <v>222</v>
      </c>
      <c r="I34" t="s">
        <v>141</v>
      </c>
      <c r="J34" t="str">
        <f t="shared" si="0"/>
        <v>CO</v>
      </c>
      <c r="K34">
        <v>39.756749999999997</v>
      </c>
      <c r="L34" s="31">
        <v>-105.00104</v>
      </c>
      <c r="M34" s="47" t="s">
        <v>199</v>
      </c>
      <c r="N34" t="s">
        <v>97</v>
      </c>
      <c r="O34" s="2">
        <v>89</v>
      </c>
      <c r="P34" t="s">
        <v>144</v>
      </c>
      <c r="Q34" s="47" t="s">
        <v>162</v>
      </c>
      <c r="R34" s="4" t="s">
        <v>110</v>
      </c>
      <c r="V34">
        <v>281</v>
      </c>
      <c r="Z34" s="82">
        <f t="shared" ref="Z34:Z65" si="3">SUM(T34:Y34)</f>
        <v>281</v>
      </c>
      <c r="AA34" s="10"/>
      <c r="AB34" s="2"/>
      <c r="AC34" s="2"/>
      <c r="AD34" s="2"/>
      <c r="AE34" s="47"/>
      <c r="AF34" s="84"/>
      <c r="AG34" s="38"/>
      <c r="AH34" s="14"/>
      <c r="AI34" s="85">
        <f t="shared" si="2"/>
        <v>0</v>
      </c>
      <c r="AJ34" s="37"/>
      <c r="AK34" s="37"/>
    </row>
    <row r="35" spans="1:37" ht="15" customHeight="1" x14ac:dyDescent="0.25">
      <c r="A35" s="4">
        <v>1084</v>
      </c>
      <c r="B35" t="s">
        <v>223</v>
      </c>
      <c r="E35" s="2">
        <v>2017</v>
      </c>
      <c r="G35" s="17" t="str">
        <f ca="1">IF(MasterTable[[#This Row],[Year Completed]]&lt;=YEAR(TODAY()),"Existing TOD","Planned TOD")</f>
        <v>Existing TOD</v>
      </c>
      <c r="H35" s="1" t="s">
        <v>224</v>
      </c>
      <c r="I35" t="s">
        <v>141</v>
      </c>
      <c r="J35" t="str">
        <f t="shared" si="0"/>
        <v>CO</v>
      </c>
      <c r="K35">
        <v>39.755549999999999</v>
      </c>
      <c r="L35" s="31">
        <v>-105.00009</v>
      </c>
      <c r="M35" s="47" t="s">
        <v>199</v>
      </c>
      <c r="N35" t="s">
        <v>97</v>
      </c>
      <c r="O35" s="2">
        <v>89</v>
      </c>
      <c r="P35" t="s">
        <v>157</v>
      </c>
      <c r="Q35" s="52" t="s">
        <v>158</v>
      </c>
      <c r="Z35" s="82">
        <f t="shared" si="3"/>
        <v>0</v>
      </c>
      <c r="AA35" s="10"/>
      <c r="AB35" s="2"/>
      <c r="AC35" s="2"/>
      <c r="AD35" s="2"/>
      <c r="AE35" s="50" t="s">
        <v>159</v>
      </c>
      <c r="AF35" s="60">
        <v>112651</v>
      </c>
      <c r="AG35" s="14"/>
      <c r="AH35" s="14"/>
      <c r="AI35" s="85">
        <f t="shared" si="2"/>
        <v>112651</v>
      </c>
      <c r="AJ35" s="36">
        <v>203</v>
      </c>
      <c r="AK35" s="36"/>
    </row>
    <row r="36" spans="1:37" ht="15" customHeight="1" x14ac:dyDescent="0.25">
      <c r="A36" s="4">
        <v>1085</v>
      </c>
      <c r="B36" s="5" t="s">
        <v>225</v>
      </c>
      <c r="E36" s="2">
        <v>2017</v>
      </c>
      <c r="G36" s="17" t="str">
        <f ca="1">IF(MasterTable[[#This Row],[Year Completed]]&lt;=YEAR(TODAY()),"Existing TOD","Planned TOD")</f>
        <v>Existing TOD</v>
      </c>
      <c r="H36" s="1" t="s">
        <v>226</v>
      </c>
      <c r="I36" t="s">
        <v>141</v>
      </c>
      <c r="J36" t="str">
        <f t="shared" si="0"/>
        <v>CO</v>
      </c>
      <c r="K36">
        <v>39.756369999999997</v>
      </c>
      <c r="L36" s="31">
        <v>-105.00003</v>
      </c>
      <c r="M36" s="47" t="s">
        <v>199</v>
      </c>
      <c r="N36" t="s">
        <v>97</v>
      </c>
      <c r="O36" s="2">
        <v>89</v>
      </c>
      <c r="P36" t="s">
        <v>144</v>
      </c>
      <c r="Q36" s="47" t="s">
        <v>145</v>
      </c>
      <c r="R36" s="9" t="s">
        <v>110</v>
      </c>
      <c r="S36" s="9"/>
      <c r="T36" s="2">
        <v>75</v>
      </c>
      <c r="V36">
        <v>32</v>
      </c>
      <c r="Z36" s="82">
        <f t="shared" si="3"/>
        <v>107</v>
      </c>
      <c r="AA36" s="10"/>
      <c r="AB36" s="2"/>
      <c r="AC36" s="2"/>
      <c r="AD36" s="2"/>
      <c r="AE36" s="47"/>
      <c r="AG36" s="14"/>
      <c r="AH36" s="14"/>
      <c r="AI36" s="85">
        <f t="shared" si="2"/>
        <v>0</v>
      </c>
      <c r="AJ36" s="36"/>
      <c r="AK36" s="36"/>
    </row>
    <row r="37" spans="1:37" ht="15" customHeight="1" x14ac:dyDescent="0.25">
      <c r="A37" s="4">
        <v>1087</v>
      </c>
      <c r="B37" s="1" t="s">
        <v>227</v>
      </c>
      <c r="E37" s="2">
        <v>2009</v>
      </c>
      <c r="G37" s="17" t="str">
        <f ca="1">IF(MasterTable[[#This Row],[Year Completed]]&lt;=YEAR(TODAY()),"Existing TOD","Planned TOD")</f>
        <v>Existing TOD</v>
      </c>
      <c r="H37" s="1" t="s">
        <v>228</v>
      </c>
      <c r="I37" t="s">
        <v>141</v>
      </c>
      <c r="J37" t="str">
        <f t="shared" si="0"/>
        <v>CO</v>
      </c>
      <c r="K37">
        <v>39.753340000000001</v>
      </c>
      <c r="L37" s="31">
        <v>-105.00328</v>
      </c>
      <c r="M37" s="47" t="s">
        <v>199</v>
      </c>
      <c r="N37" t="s">
        <v>97</v>
      </c>
      <c r="O37" s="2">
        <v>89</v>
      </c>
      <c r="P37" t="s">
        <v>157</v>
      </c>
      <c r="Q37" s="52" t="s">
        <v>158</v>
      </c>
      <c r="Z37" s="82">
        <f t="shared" si="3"/>
        <v>0</v>
      </c>
      <c r="AA37" s="10"/>
      <c r="AB37" s="2"/>
      <c r="AC37" s="2"/>
      <c r="AD37" s="2"/>
      <c r="AE37" s="47" t="s">
        <v>200</v>
      </c>
      <c r="AF37" s="60">
        <v>385871</v>
      </c>
      <c r="AG37" s="14">
        <v>14667</v>
      </c>
      <c r="AH37" s="14"/>
      <c r="AI37" s="85">
        <f t="shared" si="2"/>
        <v>400538</v>
      </c>
      <c r="AJ37" s="36">
        <v>0</v>
      </c>
      <c r="AK37" s="36"/>
    </row>
    <row r="38" spans="1:37" ht="15" customHeight="1" x14ac:dyDescent="0.25">
      <c r="A38" s="4">
        <v>1089</v>
      </c>
      <c r="B38" s="1" t="s">
        <v>229</v>
      </c>
      <c r="E38" s="2">
        <v>2014</v>
      </c>
      <c r="G38" s="17" t="str">
        <f ca="1">IF(MasterTable[[#This Row],[Year Completed]]&lt;=YEAR(TODAY()),"Existing TOD","Planned TOD")</f>
        <v>Existing TOD</v>
      </c>
      <c r="H38" s="1" t="s">
        <v>230</v>
      </c>
      <c r="I38" t="s">
        <v>141</v>
      </c>
      <c r="J38" t="str">
        <f t="shared" si="0"/>
        <v>CO</v>
      </c>
      <c r="K38">
        <v>39.75421</v>
      </c>
      <c r="L38" s="31">
        <v>-105.00203</v>
      </c>
      <c r="M38" s="47" t="s">
        <v>199</v>
      </c>
      <c r="N38" t="s">
        <v>97</v>
      </c>
      <c r="O38" s="2">
        <v>89</v>
      </c>
      <c r="P38" t="s">
        <v>168</v>
      </c>
      <c r="Q38" s="50" t="s">
        <v>162</v>
      </c>
      <c r="R38" s="4" t="s">
        <v>110</v>
      </c>
      <c r="V38">
        <v>219</v>
      </c>
      <c r="Z38" s="82">
        <f t="shared" si="3"/>
        <v>219</v>
      </c>
      <c r="AA38" s="10"/>
      <c r="AB38" s="2"/>
      <c r="AC38" s="2"/>
      <c r="AD38" s="2"/>
      <c r="AE38" s="50" t="s">
        <v>169</v>
      </c>
      <c r="AG38" s="14">
        <v>4001</v>
      </c>
      <c r="AH38" s="14"/>
      <c r="AI38" s="85">
        <f t="shared" si="2"/>
        <v>4001</v>
      </c>
      <c r="AJ38" s="36">
        <v>0</v>
      </c>
      <c r="AK38" s="36"/>
    </row>
    <row r="39" spans="1:37" ht="15" customHeight="1" x14ac:dyDescent="0.25">
      <c r="A39" s="4">
        <v>1091</v>
      </c>
      <c r="B39" t="s">
        <v>231</v>
      </c>
      <c r="E39" s="2">
        <v>2020</v>
      </c>
      <c r="G39" s="17" t="str">
        <f ca="1">IF(MasterTable[[#This Row],[Year Completed]]&lt;=YEAR(TODAY()),"Existing TOD","Planned TOD")</f>
        <v>Existing TOD</v>
      </c>
      <c r="H39" s="1" t="s">
        <v>232</v>
      </c>
      <c r="I39" t="s">
        <v>141</v>
      </c>
      <c r="J39" t="str">
        <f t="shared" si="0"/>
        <v>CO</v>
      </c>
      <c r="K39">
        <v>39.756300000000003</v>
      </c>
      <c r="L39" s="31">
        <v>-104.9986</v>
      </c>
      <c r="M39" s="47" t="s">
        <v>199</v>
      </c>
      <c r="N39" t="s">
        <v>97</v>
      </c>
      <c r="O39" s="2">
        <v>89</v>
      </c>
      <c r="P39" t="s">
        <v>168</v>
      </c>
      <c r="Q39" s="47" t="s">
        <v>162</v>
      </c>
      <c r="V39">
        <v>164</v>
      </c>
      <c r="Z39" s="82">
        <f t="shared" si="3"/>
        <v>164</v>
      </c>
      <c r="AA39" s="10"/>
      <c r="AB39" s="2"/>
      <c r="AC39" s="2"/>
      <c r="AD39" s="2"/>
      <c r="AE39" s="50" t="s">
        <v>169</v>
      </c>
      <c r="AG39" s="14">
        <v>2918</v>
      </c>
      <c r="AH39" s="14"/>
      <c r="AI39" s="85">
        <f t="shared" si="2"/>
        <v>2918</v>
      </c>
      <c r="AJ39" s="36"/>
      <c r="AK39" s="36"/>
    </row>
    <row r="40" spans="1:37" ht="15" customHeight="1" x14ac:dyDescent="0.25">
      <c r="A40" s="4">
        <v>1093</v>
      </c>
      <c r="B40" t="s">
        <v>233</v>
      </c>
      <c r="E40" s="2">
        <v>2019</v>
      </c>
      <c r="G40" s="17" t="str">
        <f ca="1">IF(MasterTable[[#This Row],[Year Completed]]&lt;=YEAR(TODAY()),"Existing TOD","Planned TOD")</f>
        <v>Existing TOD</v>
      </c>
      <c r="H40" s="1" t="s">
        <v>234</v>
      </c>
      <c r="I40" t="s">
        <v>141</v>
      </c>
      <c r="J40" t="str">
        <f t="shared" si="0"/>
        <v>CO</v>
      </c>
      <c r="K40">
        <v>39.7577</v>
      </c>
      <c r="L40" s="31">
        <v>-104.99901</v>
      </c>
      <c r="M40" s="47" t="s">
        <v>199</v>
      </c>
      <c r="N40" t="s">
        <v>97</v>
      </c>
      <c r="O40" s="2">
        <v>89</v>
      </c>
      <c r="P40" t="s">
        <v>192</v>
      </c>
      <c r="Q40" s="52" t="s">
        <v>158</v>
      </c>
      <c r="Z40" s="82">
        <f t="shared" si="3"/>
        <v>0</v>
      </c>
      <c r="AA40" s="10"/>
      <c r="AB40" s="2"/>
      <c r="AC40" s="2"/>
      <c r="AD40" s="2"/>
      <c r="AE40" s="47"/>
      <c r="AG40" s="14"/>
      <c r="AH40" s="14"/>
      <c r="AI40" s="85">
        <f t="shared" si="2"/>
        <v>0</v>
      </c>
      <c r="AJ40" s="36">
        <v>233</v>
      </c>
      <c r="AK40" s="36"/>
    </row>
    <row r="41" spans="1:37" ht="15" customHeight="1" x14ac:dyDescent="0.25">
      <c r="A41" s="4">
        <v>1094</v>
      </c>
      <c r="B41" s="5" t="s">
        <v>235</v>
      </c>
      <c r="E41" s="2">
        <v>2015</v>
      </c>
      <c r="G41" s="17" t="str">
        <f ca="1">IF(MasterTable[[#This Row],[Year Completed]]&lt;=YEAR(TODAY()),"Existing TOD","Planned TOD")</f>
        <v>Existing TOD</v>
      </c>
      <c r="H41" s="1" t="s">
        <v>236</v>
      </c>
      <c r="I41" t="s">
        <v>141</v>
      </c>
      <c r="J41" t="str">
        <f t="shared" si="0"/>
        <v>CO</v>
      </c>
      <c r="K41">
        <v>39.756680000000003</v>
      </c>
      <c r="L41" s="31">
        <v>-104.99916</v>
      </c>
      <c r="M41" s="47" t="s">
        <v>199</v>
      </c>
      <c r="N41" t="s">
        <v>97</v>
      </c>
      <c r="O41" s="2">
        <v>89</v>
      </c>
      <c r="P41" t="s">
        <v>168</v>
      </c>
      <c r="Q41" s="50" t="s">
        <v>162</v>
      </c>
      <c r="R41" s="4" t="s">
        <v>110</v>
      </c>
      <c r="V41">
        <v>313</v>
      </c>
      <c r="Z41" s="82">
        <f t="shared" si="3"/>
        <v>313</v>
      </c>
      <c r="AA41" s="10"/>
      <c r="AB41" s="2"/>
      <c r="AC41" s="2"/>
      <c r="AD41" s="2"/>
      <c r="AE41" s="50" t="s">
        <v>169</v>
      </c>
      <c r="AG41" s="14">
        <v>57679</v>
      </c>
      <c r="AH41" s="14"/>
      <c r="AI41" s="85">
        <f t="shared" si="2"/>
        <v>57679</v>
      </c>
      <c r="AJ41" s="36"/>
      <c r="AK41" s="36"/>
    </row>
    <row r="42" spans="1:37" ht="15" customHeight="1" x14ac:dyDescent="0.25">
      <c r="A42" s="4">
        <v>1095</v>
      </c>
      <c r="B42" t="s">
        <v>237</v>
      </c>
      <c r="E42" s="2">
        <v>2012</v>
      </c>
      <c r="G42" s="17" t="str">
        <f ca="1">IF(MasterTable[[#This Row],[Year Completed]]&lt;=YEAR(TODAY()),"Existing TOD","Planned TOD")</f>
        <v>Existing TOD</v>
      </c>
      <c r="H42" s="1" t="s">
        <v>238</v>
      </c>
      <c r="I42" t="s">
        <v>141</v>
      </c>
      <c r="J42" t="str">
        <f t="shared" si="0"/>
        <v>CO</v>
      </c>
      <c r="K42">
        <v>39.753500000000003</v>
      </c>
      <c r="L42" s="31">
        <v>-105.00414000000001</v>
      </c>
      <c r="M42" s="47" t="s">
        <v>199</v>
      </c>
      <c r="N42" t="s">
        <v>97</v>
      </c>
      <c r="O42" s="2">
        <v>89</v>
      </c>
      <c r="P42" t="s">
        <v>157</v>
      </c>
      <c r="Q42" s="52" t="s">
        <v>158</v>
      </c>
      <c r="Z42" s="82">
        <f t="shared" si="3"/>
        <v>0</v>
      </c>
      <c r="AA42" s="10"/>
      <c r="AB42" s="2"/>
      <c r="AC42" s="2"/>
      <c r="AD42" s="2"/>
      <c r="AE42" s="50" t="s">
        <v>159</v>
      </c>
      <c r="AF42" s="60">
        <v>217950</v>
      </c>
      <c r="AG42" s="14"/>
      <c r="AH42" s="14"/>
      <c r="AI42" s="85">
        <f t="shared" si="2"/>
        <v>217950</v>
      </c>
      <c r="AJ42" s="36">
        <v>0</v>
      </c>
      <c r="AK42" s="36"/>
    </row>
    <row r="43" spans="1:37" ht="15" customHeight="1" x14ac:dyDescent="0.25">
      <c r="A43" s="4">
        <v>1137</v>
      </c>
      <c r="B43" s="3" t="s">
        <v>239</v>
      </c>
      <c r="C43" s="3"/>
      <c r="D43" s="3"/>
      <c r="E43" s="18">
        <v>2017</v>
      </c>
      <c r="F43" s="18"/>
      <c r="G43" s="17" t="str">
        <f ca="1">IF(MasterTable[[#This Row],[Year Completed]]&lt;=YEAR(TODAY()),"Existing TOD","Planned TOD")</f>
        <v>Existing TOD</v>
      </c>
      <c r="H43" s="3" t="s">
        <v>240</v>
      </c>
      <c r="I43" s="4" t="s">
        <v>141</v>
      </c>
      <c r="J43" t="str">
        <f t="shared" si="0"/>
        <v>CO</v>
      </c>
      <c r="K43">
        <v>39.765149999999998</v>
      </c>
      <c r="L43" s="31">
        <v>-104.97986</v>
      </c>
      <c r="M43" s="51" t="s">
        <v>241</v>
      </c>
      <c r="N43" s="4" t="s">
        <v>242</v>
      </c>
      <c r="O43" s="2">
        <v>236</v>
      </c>
      <c r="P43" s="8" t="s">
        <v>144</v>
      </c>
      <c r="Q43" s="47" t="s">
        <v>162</v>
      </c>
      <c r="R43" s="9" t="s">
        <v>106</v>
      </c>
      <c r="S43" s="9"/>
      <c r="T43" s="2"/>
      <c r="U43" s="2"/>
      <c r="V43">
        <v>0</v>
      </c>
      <c r="W43">
        <v>24</v>
      </c>
      <c r="X43" s="2"/>
      <c r="Y43" s="2"/>
      <c r="Z43" s="48">
        <f t="shared" si="3"/>
        <v>24</v>
      </c>
      <c r="AA43" s="2"/>
      <c r="AB43" s="2"/>
      <c r="AC43" s="2"/>
      <c r="AD43" s="2"/>
      <c r="AE43" s="53"/>
      <c r="AF43" s="59"/>
      <c r="AG43" s="25"/>
      <c r="AH43" s="25"/>
      <c r="AI43" s="85">
        <f t="shared" si="2"/>
        <v>0</v>
      </c>
      <c r="AJ43" s="33"/>
      <c r="AK43" s="33"/>
    </row>
    <row r="44" spans="1:37" ht="15" customHeight="1" x14ac:dyDescent="0.25">
      <c r="A44" s="4">
        <v>1138</v>
      </c>
      <c r="B44" s="3" t="s">
        <v>243</v>
      </c>
      <c r="C44" s="3"/>
      <c r="D44" s="3"/>
      <c r="E44" s="18">
        <v>2016</v>
      </c>
      <c r="F44" s="18"/>
      <c r="G44" s="17" t="str">
        <f ca="1">IF(MasterTable[[#This Row],[Year Completed]]&lt;=YEAR(TODAY()),"Existing TOD","Planned TOD")</f>
        <v>Existing TOD</v>
      </c>
      <c r="H44" s="7" t="s">
        <v>244</v>
      </c>
      <c r="I44" s="4" t="s">
        <v>141</v>
      </c>
      <c r="J44" t="str">
        <f t="shared" si="0"/>
        <v>CO</v>
      </c>
      <c r="K44">
        <v>39.766559999999998</v>
      </c>
      <c r="L44" s="31">
        <v>-104.97447</v>
      </c>
      <c r="M44" s="51" t="s">
        <v>241</v>
      </c>
      <c r="N44" s="4" t="s">
        <v>242</v>
      </c>
      <c r="O44" s="2">
        <v>236</v>
      </c>
      <c r="P44" t="s">
        <v>168</v>
      </c>
      <c r="Q44" s="50" t="s">
        <v>162</v>
      </c>
      <c r="R44" s="9" t="s">
        <v>110</v>
      </c>
      <c r="S44" s="9"/>
      <c r="V44">
        <v>66</v>
      </c>
      <c r="Z44" s="48">
        <f t="shared" si="3"/>
        <v>66</v>
      </c>
      <c r="AA44" s="2"/>
      <c r="AB44" s="2"/>
      <c r="AC44" s="2"/>
      <c r="AD44" s="2"/>
      <c r="AE44" s="50" t="s">
        <v>169</v>
      </c>
      <c r="AF44" s="54" t="s">
        <v>103</v>
      </c>
      <c r="AG44" s="21">
        <v>10000</v>
      </c>
      <c r="AH44" s="34" t="s">
        <v>103</v>
      </c>
      <c r="AI44" s="85">
        <f t="shared" si="2"/>
        <v>10000</v>
      </c>
      <c r="AJ44" s="34" t="s">
        <v>103</v>
      </c>
      <c r="AK44" s="34"/>
    </row>
    <row r="45" spans="1:37" ht="15" customHeight="1" x14ac:dyDescent="0.25">
      <c r="A45" s="4">
        <v>1139</v>
      </c>
      <c r="B45" t="s">
        <v>245</v>
      </c>
      <c r="E45" s="22">
        <v>2016</v>
      </c>
      <c r="F45" s="22"/>
      <c r="G45" s="17" t="str">
        <f ca="1">IF(MasterTable[[#This Row],[Year Completed]]&lt;=YEAR(TODAY()),"Existing TOD","Planned TOD")</f>
        <v>Existing TOD</v>
      </c>
      <c r="H45" s="1" t="s">
        <v>246</v>
      </c>
      <c r="I45" t="s">
        <v>141</v>
      </c>
      <c r="J45" t="str">
        <f t="shared" si="0"/>
        <v>CO</v>
      </c>
      <c r="K45">
        <v>39.77028</v>
      </c>
      <c r="L45" s="31">
        <v>-104.97951</v>
      </c>
      <c r="M45" s="51" t="s">
        <v>241</v>
      </c>
      <c r="N45" s="4" t="s">
        <v>242</v>
      </c>
      <c r="O45" s="2">
        <v>236</v>
      </c>
      <c r="P45" t="s">
        <v>157</v>
      </c>
      <c r="Q45" s="52" t="s">
        <v>158</v>
      </c>
      <c r="R45" s="42" t="s">
        <v>103</v>
      </c>
      <c r="S45" s="42"/>
      <c r="Z45" s="48">
        <f t="shared" si="3"/>
        <v>0</v>
      </c>
      <c r="AA45" s="2"/>
      <c r="AB45" s="2"/>
      <c r="AC45" s="2"/>
      <c r="AD45" s="2"/>
      <c r="AE45" s="50" t="s">
        <v>169</v>
      </c>
      <c r="AF45" s="54" t="s">
        <v>103</v>
      </c>
      <c r="AG45" s="21">
        <v>65000</v>
      </c>
      <c r="AH45" s="34" t="s">
        <v>103</v>
      </c>
      <c r="AI45" s="85">
        <f t="shared" si="2"/>
        <v>65000</v>
      </c>
      <c r="AJ45" s="34" t="s">
        <v>103</v>
      </c>
      <c r="AK45" s="34"/>
    </row>
    <row r="46" spans="1:37" ht="15" customHeight="1" x14ac:dyDescent="0.25">
      <c r="A46" s="4">
        <v>1140</v>
      </c>
      <c r="B46" t="s">
        <v>247</v>
      </c>
      <c r="C46" t="s">
        <v>1205</v>
      </c>
      <c r="D46" t="s">
        <v>351</v>
      </c>
      <c r="E46" s="19" t="s">
        <v>622</v>
      </c>
      <c r="F46" s="19"/>
      <c r="G46" s="17" t="str">
        <f ca="1">IF(MasterTable[[#This Row],[Year Completed]]&lt;=YEAR(TODAY()),"Existing TOD","Planned TOD")</f>
        <v>Planned TOD</v>
      </c>
      <c r="H46" s="26" t="s">
        <v>248</v>
      </c>
      <c r="I46" t="s">
        <v>141</v>
      </c>
      <c r="J46" t="str">
        <f t="shared" si="0"/>
        <v>CO</v>
      </c>
      <c r="K46">
        <v>39.780073338962701</v>
      </c>
      <c r="L46" s="31">
        <v>-104.99534731372999</v>
      </c>
      <c r="M46" s="51" t="s">
        <v>249</v>
      </c>
      <c r="N46" s="4" t="s">
        <v>250</v>
      </c>
      <c r="O46" s="2">
        <v>227</v>
      </c>
      <c r="P46" t="s">
        <v>168</v>
      </c>
      <c r="Q46" s="52" t="s">
        <v>115</v>
      </c>
      <c r="R46" s="42" t="s">
        <v>103</v>
      </c>
      <c r="S46" s="42"/>
      <c r="Z46" s="48">
        <f t="shared" si="3"/>
        <v>0</v>
      </c>
      <c r="AA46" s="2"/>
      <c r="AB46" s="2"/>
      <c r="AC46" s="2"/>
      <c r="AD46" s="2"/>
      <c r="AE46" s="50"/>
      <c r="AF46" s="55">
        <v>264227</v>
      </c>
      <c r="AG46" s="21">
        <v>74502</v>
      </c>
      <c r="AH46" s="34">
        <v>55140</v>
      </c>
      <c r="AI46" s="85">
        <f t="shared" si="2"/>
        <v>393869</v>
      </c>
      <c r="AJ46" s="21">
        <v>207</v>
      </c>
      <c r="AK46" s="21">
        <v>784</v>
      </c>
    </row>
    <row r="47" spans="1:37" ht="15" customHeight="1" x14ac:dyDescent="0.25">
      <c r="A47" s="4">
        <v>1141</v>
      </c>
      <c r="B47" s="3" t="s">
        <v>251</v>
      </c>
      <c r="C47" s="3"/>
      <c r="D47" s="3"/>
      <c r="E47" s="22">
        <v>2020</v>
      </c>
      <c r="F47" s="22"/>
      <c r="G47" s="17" t="str">
        <f ca="1">IF(MasterTable[[#This Row],[Year Completed]]&lt;=YEAR(TODAY()),"Existing TOD","Planned TOD")</f>
        <v>Existing TOD</v>
      </c>
      <c r="H47" s="3" t="s">
        <v>252</v>
      </c>
      <c r="I47" s="4" t="s">
        <v>141</v>
      </c>
      <c r="J47" t="str">
        <f t="shared" si="0"/>
        <v>CO</v>
      </c>
      <c r="K47">
        <v>39.764800000000001</v>
      </c>
      <c r="L47" s="31">
        <v>-104.97845</v>
      </c>
      <c r="M47" s="51" t="s">
        <v>241</v>
      </c>
      <c r="N47" s="4" t="s">
        <v>242</v>
      </c>
      <c r="O47" s="2">
        <v>236</v>
      </c>
      <c r="P47" t="s">
        <v>168</v>
      </c>
      <c r="Q47" s="50" t="s">
        <v>162</v>
      </c>
      <c r="R47" s="9" t="s">
        <v>110</v>
      </c>
      <c r="S47" s="9"/>
      <c r="V47">
        <v>233</v>
      </c>
      <c r="Z47" s="48">
        <f t="shared" si="3"/>
        <v>233</v>
      </c>
      <c r="AA47" s="2"/>
      <c r="AB47" s="2"/>
      <c r="AC47" s="2"/>
      <c r="AD47" s="2"/>
      <c r="AE47" s="50" t="s">
        <v>169</v>
      </c>
      <c r="AF47" s="58" t="s">
        <v>103</v>
      </c>
      <c r="AG47" s="25">
        <v>3500</v>
      </c>
      <c r="AH47" s="23" t="s">
        <v>103</v>
      </c>
      <c r="AI47" s="85">
        <f t="shared" si="2"/>
        <v>3500</v>
      </c>
      <c r="AJ47" s="23" t="s">
        <v>103</v>
      </c>
      <c r="AK47" s="23"/>
    </row>
    <row r="48" spans="1:37" ht="15" customHeight="1" x14ac:dyDescent="0.25">
      <c r="A48" s="4">
        <v>1142</v>
      </c>
      <c r="B48" s="1" t="s">
        <v>253</v>
      </c>
      <c r="E48" s="22">
        <v>2015</v>
      </c>
      <c r="F48" s="22"/>
      <c r="G48" s="17" t="str">
        <f ca="1">IF(MasterTable[[#This Row],[Year Completed]]&lt;=YEAR(TODAY()),"Existing TOD","Planned TOD")</f>
        <v>Existing TOD</v>
      </c>
      <c r="H48" s="1" t="s">
        <v>254</v>
      </c>
      <c r="I48" t="s">
        <v>141</v>
      </c>
      <c r="J48" t="str">
        <f t="shared" si="0"/>
        <v>CO</v>
      </c>
      <c r="K48">
        <v>39.766460000000002</v>
      </c>
      <c r="L48" s="31">
        <v>-104.9756</v>
      </c>
      <c r="M48" s="51" t="s">
        <v>241</v>
      </c>
      <c r="N48" s="4" t="s">
        <v>242</v>
      </c>
      <c r="O48" s="2">
        <v>236</v>
      </c>
      <c r="P48" t="s">
        <v>144</v>
      </c>
      <c r="Q48" s="50" t="s">
        <v>162</v>
      </c>
      <c r="R48" s="4" t="s">
        <v>106</v>
      </c>
      <c r="S48" s="9" t="s">
        <v>179</v>
      </c>
      <c r="V48">
        <v>0</v>
      </c>
      <c r="W48">
        <v>28</v>
      </c>
      <c r="Z48" s="48">
        <f t="shared" si="3"/>
        <v>28</v>
      </c>
      <c r="AA48" s="2"/>
      <c r="AB48" s="2"/>
      <c r="AC48" s="2"/>
      <c r="AD48" s="2"/>
      <c r="AE48" s="50"/>
      <c r="AF48" s="54" t="s">
        <v>103</v>
      </c>
      <c r="AG48" s="34" t="s">
        <v>103</v>
      </c>
      <c r="AH48" s="34" t="s">
        <v>103</v>
      </c>
      <c r="AI48" s="85">
        <f t="shared" si="2"/>
        <v>0</v>
      </c>
      <c r="AJ48" s="34" t="s">
        <v>103</v>
      </c>
      <c r="AK48" s="34"/>
    </row>
    <row r="49" spans="1:37" ht="15" customHeight="1" x14ac:dyDescent="0.25">
      <c r="A49" s="4">
        <v>1143</v>
      </c>
      <c r="B49" s="1" t="s">
        <v>255</v>
      </c>
      <c r="E49" s="19">
        <v>2018</v>
      </c>
      <c r="F49" s="19"/>
      <c r="G49" s="17" t="str">
        <f ca="1">IF(MasterTable[[#This Row],[Year Completed]]&lt;=YEAR(TODAY()),"Existing TOD","Planned TOD")</f>
        <v>Existing TOD</v>
      </c>
      <c r="H49" s="1" t="s">
        <v>256</v>
      </c>
      <c r="I49" t="s">
        <v>141</v>
      </c>
      <c r="J49" t="str">
        <f t="shared" si="0"/>
        <v>CO</v>
      </c>
      <c r="K49">
        <v>39.769599999999997</v>
      </c>
      <c r="L49" s="31">
        <v>-104.97662</v>
      </c>
      <c r="M49" s="51" t="s">
        <v>241</v>
      </c>
      <c r="N49" s="4" t="s">
        <v>242</v>
      </c>
      <c r="O49" s="2">
        <v>236</v>
      </c>
      <c r="P49" t="s">
        <v>157</v>
      </c>
      <c r="Q49" s="52" t="s">
        <v>158</v>
      </c>
      <c r="R49" s="42" t="s">
        <v>103</v>
      </c>
      <c r="S49" s="42"/>
      <c r="Z49" s="48">
        <f t="shared" si="3"/>
        <v>0</v>
      </c>
      <c r="AA49" s="2"/>
      <c r="AB49" s="2"/>
      <c r="AC49" s="2"/>
      <c r="AD49" s="2"/>
      <c r="AE49" s="50" t="s">
        <v>159</v>
      </c>
      <c r="AF49" s="55">
        <v>100000</v>
      </c>
      <c r="AG49" s="34" t="s">
        <v>103</v>
      </c>
      <c r="AH49" s="34" t="s">
        <v>103</v>
      </c>
      <c r="AI49" s="85">
        <f t="shared" si="2"/>
        <v>100000</v>
      </c>
      <c r="AJ49" s="34" t="s">
        <v>103</v>
      </c>
      <c r="AK49" s="34"/>
    </row>
    <row r="50" spans="1:37" ht="15" customHeight="1" x14ac:dyDescent="0.25">
      <c r="A50" s="4">
        <v>1144</v>
      </c>
      <c r="B50" t="s">
        <v>257</v>
      </c>
      <c r="E50" s="22">
        <v>2018</v>
      </c>
      <c r="F50" s="22"/>
      <c r="G50" s="17" t="str">
        <f ca="1">IF(MasterTable[[#This Row],[Year Completed]]&lt;=YEAR(TODAY()),"Existing TOD","Planned TOD")</f>
        <v>Existing TOD</v>
      </c>
      <c r="H50" s="1" t="s">
        <v>258</v>
      </c>
      <c r="I50" t="s">
        <v>141</v>
      </c>
      <c r="J50" t="str">
        <f t="shared" si="0"/>
        <v>CO</v>
      </c>
      <c r="K50">
        <v>39.77073</v>
      </c>
      <c r="L50" s="31">
        <v>-104.97881</v>
      </c>
      <c r="M50" s="51" t="s">
        <v>241</v>
      </c>
      <c r="N50" s="4" t="s">
        <v>242</v>
      </c>
      <c r="O50" s="2">
        <v>236</v>
      </c>
      <c r="P50" t="s">
        <v>157</v>
      </c>
      <c r="Q50" s="52" t="s">
        <v>158</v>
      </c>
      <c r="R50" s="42" t="s">
        <v>103</v>
      </c>
      <c r="S50" s="42"/>
      <c r="Z50" s="48">
        <f t="shared" si="3"/>
        <v>0</v>
      </c>
      <c r="AA50" s="2"/>
      <c r="AB50" s="2"/>
      <c r="AC50" s="2"/>
      <c r="AD50" s="2"/>
      <c r="AE50" s="50" t="s">
        <v>159</v>
      </c>
      <c r="AF50" s="55">
        <v>180000</v>
      </c>
      <c r="AG50" s="34" t="s">
        <v>103</v>
      </c>
      <c r="AH50" s="34" t="s">
        <v>103</v>
      </c>
      <c r="AI50" s="85">
        <f t="shared" si="2"/>
        <v>180000</v>
      </c>
      <c r="AJ50" s="34" t="s">
        <v>103</v>
      </c>
      <c r="AK50" s="34"/>
    </row>
    <row r="51" spans="1:37" ht="15" customHeight="1" x14ac:dyDescent="0.25">
      <c r="A51" s="4">
        <v>1145</v>
      </c>
      <c r="B51" s="1" t="s">
        <v>259</v>
      </c>
      <c r="E51" s="12">
        <v>2019</v>
      </c>
      <c r="F51" s="12"/>
      <c r="G51" s="17" t="str">
        <f ca="1">IF(MasterTable[[#This Row],[Year Completed]]&lt;=YEAR(TODAY()),"Existing TOD","Planned TOD")</f>
        <v>Existing TOD</v>
      </c>
      <c r="H51" s="1" t="s">
        <v>260</v>
      </c>
      <c r="I51" t="s">
        <v>141</v>
      </c>
      <c r="J51" t="str">
        <f t="shared" si="0"/>
        <v>CO</v>
      </c>
      <c r="K51">
        <v>39.769190000000002</v>
      </c>
      <c r="L51" s="31">
        <v>-104.97378999999999</v>
      </c>
      <c r="M51" s="51" t="s">
        <v>241</v>
      </c>
      <c r="N51" s="4" t="s">
        <v>242</v>
      </c>
      <c r="O51" s="2">
        <v>236</v>
      </c>
      <c r="P51" t="s">
        <v>157</v>
      </c>
      <c r="Q51" s="52" t="s">
        <v>158</v>
      </c>
      <c r="R51" s="42" t="s">
        <v>103</v>
      </c>
      <c r="S51" s="42"/>
      <c r="Z51" s="48">
        <f t="shared" si="3"/>
        <v>0</v>
      </c>
      <c r="AA51" s="2"/>
      <c r="AB51" s="2"/>
      <c r="AC51" s="2"/>
      <c r="AD51" s="2"/>
      <c r="AE51" s="47" t="s">
        <v>200</v>
      </c>
      <c r="AF51" s="55">
        <v>225000</v>
      </c>
      <c r="AG51" s="21">
        <v>25000</v>
      </c>
      <c r="AH51" s="34" t="s">
        <v>103</v>
      </c>
      <c r="AI51" s="85">
        <f t="shared" si="2"/>
        <v>250000</v>
      </c>
      <c r="AJ51" s="21"/>
      <c r="AK51" s="21"/>
    </row>
    <row r="52" spans="1:37" ht="15" customHeight="1" x14ac:dyDescent="0.25">
      <c r="A52" s="4">
        <v>1146</v>
      </c>
      <c r="B52" t="s">
        <v>261</v>
      </c>
      <c r="E52" s="19">
        <v>2020</v>
      </c>
      <c r="F52" s="19"/>
      <c r="G52" s="17" t="str">
        <f ca="1">IF(MasterTable[[#This Row],[Year Completed]]&lt;=YEAR(TODAY()),"Existing TOD","Planned TOD")</f>
        <v>Existing TOD</v>
      </c>
      <c r="H52" s="1" t="s">
        <v>262</v>
      </c>
      <c r="I52" t="s">
        <v>141</v>
      </c>
      <c r="J52" t="str">
        <f t="shared" si="0"/>
        <v>CO</v>
      </c>
      <c r="K52">
        <v>39.771180000000001</v>
      </c>
      <c r="L52" s="31">
        <v>-104.97718999999999</v>
      </c>
      <c r="M52" s="51" t="s">
        <v>241</v>
      </c>
      <c r="N52" s="4" t="s">
        <v>242</v>
      </c>
      <c r="O52" s="2">
        <v>236</v>
      </c>
      <c r="P52" t="s">
        <v>157</v>
      </c>
      <c r="Q52" s="52" t="s">
        <v>158</v>
      </c>
      <c r="R52" s="42" t="s">
        <v>103</v>
      </c>
      <c r="S52" s="42"/>
      <c r="Z52" s="48">
        <f t="shared" si="3"/>
        <v>0</v>
      </c>
      <c r="AA52" s="2"/>
      <c r="AB52" s="2"/>
      <c r="AC52" s="2"/>
      <c r="AD52" s="2"/>
      <c r="AE52" s="47" t="s">
        <v>200</v>
      </c>
      <c r="AF52" s="55">
        <v>140000</v>
      </c>
      <c r="AG52" s="21">
        <v>30000</v>
      </c>
      <c r="AH52" s="34" t="s">
        <v>103</v>
      </c>
      <c r="AI52" s="85">
        <f t="shared" si="2"/>
        <v>170000</v>
      </c>
      <c r="AJ52" s="34" t="s">
        <v>103</v>
      </c>
      <c r="AK52" s="34"/>
    </row>
    <row r="53" spans="1:37" ht="15" customHeight="1" x14ac:dyDescent="0.25">
      <c r="A53" s="4">
        <v>1147</v>
      </c>
      <c r="B53" t="s">
        <v>263</v>
      </c>
      <c r="D53" t="s">
        <v>942</v>
      </c>
      <c r="E53" s="19" t="s">
        <v>115</v>
      </c>
      <c r="F53" s="19"/>
      <c r="G53" s="17" t="str">
        <f ca="1">IF(MasterTable[[#This Row],[Year Completed]]&lt;=YEAR(TODAY()),"Existing TOD","Planned TOD")</f>
        <v>Planned TOD</v>
      </c>
      <c r="H53" t="s">
        <v>264</v>
      </c>
      <c r="I53" t="s">
        <v>141</v>
      </c>
      <c r="J53" t="str">
        <f t="shared" si="0"/>
        <v>CO</v>
      </c>
      <c r="K53">
        <v>39.772288789398601</v>
      </c>
      <c r="L53">
        <v>-104.965365648774</v>
      </c>
      <c r="M53" s="51" t="s">
        <v>241</v>
      </c>
      <c r="N53" s="4" t="s">
        <v>242</v>
      </c>
      <c r="O53" s="2">
        <v>236</v>
      </c>
      <c r="P53" t="s">
        <v>168</v>
      </c>
      <c r="Q53" s="50" t="s">
        <v>115</v>
      </c>
      <c r="R53" s="9" t="s">
        <v>115</v>
      </c>
      <c r="S53" s="9"/>
      <c r="V53">
        <v>356</v>
      </c>
      <c r="Z53" s="48">
        <f t="shared" si="3"/>
        <v>356</v>
      </c>
      <c r="AA53" s="2"/>
      <c r="AB53" s="2">
        <v>67301</v>
      </c>
      <c r="AC53" s="2">
        <v>1.546</v>
      </c>
      <c r="AD53" s="2"/>
      <c r="AE53" s="47" t="s">
        <v>169</v>
      </c>
      <c r="AF53" s="55"/>
      <c r="AG53" s="60">
        <v>13328</v>
      </c>
      <c r="AH53" s="34" t="s">
        <v>103</v>
      </c>
      <c r="AI53" s="85">
        <f t="shared" si="2"/>
        <v>13328</v>
      </c>
      <c r="AJ53" s="21"/>
      <c r="AK53" s="57">
        <v>356</v>
      </c>
    </row>
    <row r="54" spans="1:37" ht="15" customHeight="1" x14ac:dyDescent="0.25">
      <c r="A54" s="4">
        <v>1148</v>
      </c>
      <c r="B54" s="1" t="s">
        <v>265</v>
      </c>
      <c r="E54" s="19">
        <v>2018</v>
      </c>
      <c r="F54" s="19"/>
      <c r="G54" s="17" t="str">
        <f ca="1">IF(MasterTable[[#This Row],[Year Completed]]&lt;=YEAR(TODAY()),"Existing TOD","Planned TOD")</f>
        <v>Existing TOD</v>
      </c>
      <c r="H54" s="1" t="s">
        <v>266</v>
      </c>
      <c r="I54" t="s">
        <v>141</v>
      </c>
      <c r="J54" t="str">
        <f t="shared" si="0"/>
        <v>CO</v>
      </c>
      <c r="K54">
        <v>39.771070000000002</v>
      </c>
      <c r="L54" s="31">
        <v>-104.97674000000001</v>
      </c>
      <c r="M54" s="51" t="s">
        <v>241</v>
      </c>
      <c r="N54" s="4" t="s">
        <v>242</v>
      </c>
      <c r="O54" s="2">
        <v>236</v>
      </c>
      <c r="P54" t="s">
        <v>144</v>
      </c>
      <c r="Q54" s="50" t="s">
        <v>162</v>
      </c>
      <c r="R54" s="9" t="s">
        <v>110</v>
      </c>
      <c r="S54" s="9"/>
      <c r="V54">
        <v>84</v>
      </c>
      <c r="Z54" s="48">
        <f t="shared" si="3"/>
        <v>84</v>
      </c>
      <c r="AA54" s="2"/>
      <c r="AB54" s="2"/>
      <c r="AC54" s="2"/>
      <c r="AD54" s="2"/>
      <c r="AE54" s="50"/>
      <c r="AF54" s="54" t="s">
        <v>103</v>
      </c>
      <c r="AG54" s="34" t="s">
        <v>103</v>
      </c>
      <c r="AH54" s="34" t="s">
        <v>103</v>
      </c>
      <c r="AI54" s="85">
        <f t="shared" si="2"/>
        <v>0</v>
      </c>
      <c r="AJ54" s="34" t="s">
        <v>103</v>
      </c>
      <c r="AK54" s="34"/>
    </row>
    <row r="55" spans="1:37" ht="15" customHeight="1" x14ac:dyDescent="0.25">
      <c r="A55" s="4">
        <v>1150</v>
      </c>
      <c r="B55" s="1" t="s">
        <v>267</v>
      </c>
      <c r="E55" s="18">
        <v>2009</v>
      </c>
      <c r="F55" s="18"/>
      <c r="G55" s="17" t="str">
        <f ca="1">IF(MasterTable[[#This Row],[Year Completed]]&lt;=YEAR(TODAY()),"Existing TOD","Planned TOD")</f>
        <v>Existing TOD</v>
      </c>
      <c r="H55" s="1" t="s">
        <v>268</v>
      </c>
      <c r="I55" t="s">
        <v>141</v>
      </c>
      <c r="J55" t="str">
        <f t="shared" si="0"/>
        <v>CO</v>
      </c>
      <c r="K55">
        <v>39.765729999999998</v>
      </c>
      <c r="L55" s="31">
        <v>-104.97735</v>
      </c>
      <c r="M55" s="51" t="s">
        <v>241</v>
      </c>
      <c r="N55" s="4" t="s">
        <v>242</v>
      </c>
      <c r="O55" s="2">
        <v>236</v>
      </c>
      <c r="P55" t="s">
        <v>157</v>
      </c>
      <c r="Q55" s="52" t="s">
        <v>158</v>
      </c>
      <c r="R55" s="9"/>
      <c r="S55" s="9"/>
      <c r="Z55" s="48">
        <f t="shared" si="3"/>
        <v>0</v>
      </c>
      <c r="AA55" s="2"/>
      <c r="AB55" s="2"/>
      <c r="AC55" s="2"/>
      <c r="AD55" s="2"/>
      <c r="AE55" s="50" t="s">
        <v>159</v>
      </c>
      <c r="AF55" s="55">
        <v>20000</v>
      </c>
      <c r="AG55" s="21"/>
      <c r="AH55" s="21"/>
      <c r="AI55" s="85">
        <f t="shared" si="2"/>
        <v>20000</v>
      </c>
      <c r="AJ55" s="35">
        <v>0</v>
      </c>
      <c r="AK55" s="35"/>
    </row>
    <row r="56" spans="1:37" ht="15" customHeight="1" x14ac:dyDescent="0.25">
      <c r="A56" s="4">
        <v>1153</v>
      </c>
      <c r="B56" s="3" t="s">
        <v>269</v>
      </c>
      <c r="C56" s="3"/>
      <c r="D56" s="3"/>
      <c r="E56" s="18">
        <v>2016</v>
      </c>
      <c r="F56" s="18"/>
      <c r="G56" s="17" t="str">
        <f ca="1">IF(MasterTable[[#This Row],[Year Completed]]&lt;=YEAR(TODAY()),"Existing TOD","Planned TOD")</f>
        <v>Existing TOD</v>
      </c>
      <c r="H56" s="3" t="s">
        <v>270</v>
      </c>
      <c r="I56" s="4" t="s">
        <v>141</v>
      </c>
      <c r="J56" t="str">
        <f t="shared" si="0"/>
        <v>CO</v>
      </c>
      <c r="K56">
        <v>39.772469999999998</v>
      </c>
      <c r="L56" s="31">
        <v>-104.94117</v>
      </c>
      <c r="M56" s="51" t="s">
        <v>241</v>
      </c>
      <c r="N56" t="s">
        <v>271</v>
      </c>
      <c r="O56" s="2">
        <v>218</v>
      </c>
      <c r="P56" t="s">
        <v>144</v>
      </c>
      <c r="Q56" s="50" t="s">
        <v>150</v>
      </c>
      <c r="R56" s="9" t="s">
        <v>110</v>
      </c>
      <c r="S56" s="9"/>
      <c r="T56">
        <v>103</v>
      </c>
      <c r="Z56" s="48">
        <f t="shared" si="3"/>
        <v>103</v>
      </c>
      <c r="AA56" s="2"/>
      <c r="AB56" s="2"/>
      <c r="AC56" s="2"/>
      <c r="AD56" s="2"/>
      <c r="AE56" s="53"/>
      <c r="AF56" s="59"/>
      <c r="AG56" s="25"/>
      <c r="AH56" s="25"/>
      <c r="AI56" s="85">
        <f t="shared" si="2"/>
        <v>0</v>
      </c>
      <c r="AJ56" s="33"/>
      <c r="AK56" s="33"/>
    </row>
    <row r="57" spans="1:37" ht="15" customHeight="1" x14ac:dyDescent="0.25">
      <c r="A57" s="4">
        <v>1154</v>
      </c>
      <c r="B57" s="1" t="s">
        <v>272</v>
      </c>
      <c r="E57" s="18">
        <v>2014</v>
      </c>
      <c r="F57" s="18"/>
      <c r="G57" s="17" t="str">
        <f ca="1">IF(MasterTable[[#This Row],[Year Completed]]&lt;=YEAR(TODAY()),"Existing TOD","Planned TOD")</f>
        <v>Existing TOD</v>
      </c>
      <c r="H57" s="1" t="s">
        <v>273</v>
      </c>
      <c r="I57" t="s">
        <v>141</v>
      </c>
      <c r="J57" t="str">
        <f t="shared" si="0"/>
        <v>CO</v>
      </c>
      <c r="K57">
        <v>39.773539999999997</v>
      </c>
      <c r="L57" s="31">
        <v>-104.93662999999999</v>
      </c>
      <c r="M57" s="51" t="s">
        <v>241</v>
      </c>
      <c r="N57" t="s">
        <v>271</v>
      </c>
      <c r="O57" s="2">
        <v>218</v>
      </c>
      <c r="P57" t="s">
        <v>144</v>
      </c>
      <c r="Q57" s="50" t="s">
        <v>162</v>
      </c>
      <c r="R57" s="9" t="s">
        <v>110</v>
      </c>
      <c r="S57" s="9"/>
      <c r="V57">
        <v>192</v>
      </c>
      <c r="Z57" s="48">
        <f t="shared" si="3"/>
        <v>192</v>
      </c>
      <c r="AA57" s="2"/>
      <c r="AB57" s="2"/>
      <c r="AC57" s="2"/>
      <c r="AD57" s="2"/>
      <c r="AE57" s="50"/>
      <c r="AF57" s="55"/>
      <c r="AG57" s="21"/>
      <c r="AH57" s="21"/>
      <c r="AI57" s="85">
        <f t="shared" si="2"/>
        <v>0</v>
      </c>
      <c r="AJ57" s="35">
        <v>0</v>
      </c>
      <c r="AK57" s="35"/>
    </row>
    <row r="58" spans="1:37" ht="15" customHeight="1" x14ac:dyDescent="0.25">
      <c r="A58" s="4">
        <v>1155</v>
      </c>
      <c r="B58" s="3" t="s">
        <v>274</v>
      </c>
      <c r="C58" s="3"/>
      <c r="D58" s="3"/>
      <c r="E58" s="18">
        <v>2016</v>
      </c>
      <c r="F58" s="18"/>
      <c r="G58" s="17" t="str">
        <f ca="1">IF(MasterTable[[#This Row],[Year Completed]]&lt;=YEAR(TODAY()),"Existing TOD","Planned TOD")</f>
        <v>Existing TOD</v>
      </c>
      <c r="H58" s="3" t="s">
        <v>275</v>
      </c>
      <c r="I58" s="4" t="s">
        <v>141</v>
      </c>
      <c r="J58" t="str">
        <f t="shared" si="0"/>
        <v>CO</v>
      </c>
      <c r="K58">
        <v>39.773580000000003</v>
      </c>
      <c r="L58" s="31">
        <v>-104.93888</v>
      </c>
      <c r="M58" s="51" t="s">
        <v>241</v>
      </c>
      <c r="N58" t="s">
        <v>271</v>
      </c>
      <c r="O58" s="2">
        <v>218</v>
      </c>
      <c r="P58" t="s">
        <v>144</v>
      </c>
      <c r="Q58" s="50" t="s">
        <v>150</v>
      </c>
      <c r="R58" s="9" t="s">
        <v>110</v>
      </c>
      <c r="S58" s="9"/>
      <c r="T58" s="2">
        <v>156</v>
      </c>
      <c r="U58" s="2"/>
      <c r="V58" s="2"/>
      <c r="W58" s="2"/>
      <c r="X58" s="2"/>
      <c r="Y58" s="2"/>
      <c r="Z58" s="48">
        <f t="shared" si="3"/>
        <v>156</v>
      </c>
      <c r="AA58" s="2"/>
      <c r="AB58" s="2"/>
      <c r="AC58" s="2"/>
      <c r="AD58" s="2"/>
      <c r="AE58" s="53"/>
      <c r="AF58" s="59"/>
      <c r="AG58" s="25"/>
      <c r="AH58" s="25"/>
      <c r="AI58" s="85">
        <f t="shared" si="2"/>
        <v>0</v>
      </c>
      <c r="AJ58" s="33"/>
      <c r="AK58" s="33"/>
    </row>
    <row r="59" spans="1:37" ht="15" customHeight="1" x14ac:dyDescent="0.25">
      <c r="A59" s="4">
        <v>1157</v>
      </c>
      <c r="B59" t="s">
        <v>276</v>
      </c>
      <c r="E59" s="18">
        <v>2015</v>
      </c>
      <c r="F59" s="18"/>
      <c r="G59" s="17" t="str">
        <f ca="1">IF(MasterTable[[#This Row],[Year Completed]]&lt;=YEAR(TODAY()),"Existing TOD","Planned TOD")</f>
        <v>Existing TOD</v>
      </c>
      <c r="H59" s="5" t="s">
        <v>277</v>
      </c>
      <c r="I59" t="s">
        <v>141</v>
      </c>
      <c r="J59" t="str">
        <f t="shared" si="0"/>
        <v>CO</v>
      </c>
      <c r="K59">
        <v>39.775055999999999</v>
      </c>
      <c r="L59" s="31">
        <v>-104.935766</v>
      </c>
      <c r="M59" s="51" t="s">
        <v>241</v>
      </c>
      <c r="N59" t="s">
        <v>271</v>
      </c>
      <c r="O59" s="2">
        <v>218</v>
      </c>
      <c r="P59" t="s">
        <v>144</v>
      </c>
      <c r="Q59" s="50" t="s">
        <v>162</v>
      </c>
      <c r="R59" s="9" t="s">
        <v>106</v>
      </c>
      <c r="S59" s="9"/>
      <c r="W59">
        <v>28</v>
      </c>
      <c r="Z59" s="48">
        <f t="shared" si="3"/>
        <v>28</v>
      </c>
      <c r="AA59" s="2"/>
      <c r="AB59" s="2"/>
      <c r="AC59" s="2"/>
      <c r="AD59" s="2"/>
      <c r="AE59" s="50"/>
      <c r="AF59" s="59"/>
      <c r="AG59" s="25"/>
      <c r="AH59" s="21"/>
      <c r="AI59" s="85">
        <f t="shared" si="2"/>
        <v>0</v>
      </c>
      <c r="AJ59" s="39"/>
      <c r="AK59" s="39"/>
    </row>
    <row r="60" spans="1:37" ht="15" customHeight="1" x14ac:dyDescent="0.25">
      <c r="A60" s="4">
        <v>1158</v>
      </c>
      <c r="B60" t="s">
        <v>278</v>
      </c>
      <c r="D60" t="s">
        <v>931</v>
      </c>
      <c r="E60" s="19">
        <v>2017</v>
      </c>
      <c r="F60" s="19"/>
      <c r="G60" s="17" t="str">
        <f ca="1">IF(MasterTable[[#This Row],[Year Completed]]&lt;=YEAR(TODAY()),"Existing TOD","Planned TOD")</f>
        <v>Existing TOD</v>
      </c>
      <c r="H60" s="1" t="s">
        <v>279</v>
      </c>
      <c r="I60" t="s">
        <v>141</v>
      </c>
      <c r="J60" t="str">
        <f t="shared" si="0"/>
        <v>CO</v>
      </c>
      <c r="K60">
        <v>39.808709</v>
      </c>
      <c r="L60" s="31">
        <v>-104.780399</v>
      </c>
      <c r="M60" s="51" t="s">
        <v>241</v>
      </c>
      <c r="N60" s="12" t="s">
        <v>280</v>
      </c>
      <c r="O60" s="2">
        <v>237</v>
      </c>
      <c r="P60" t="s">
        <v>157</v>
      </c>
      <c r="Q60" s="52" t="s">
        <v>158</v>
      </c>
      <c r="R60" s="42" t="s">
        <v>103</v>
      </c>
      <c r="S60" s="42"/>
      <c r="Z60" s="48">
        <f t="shared" si="3"/>
        <v>0</v>
      </c>
      <c r="AA60" s="2"/>
      <c r="AB60" s="2"/>
      <c r="AC60" s="2"/>
      <c r="AD60" s="2"/>
      <c r="AE60" s="50"/>
      <c r="AF60" s="55">
        <v>30000</v>
      </c>
      <c r="AG60" s="34" t="s">
        <v>103</v>
      </c>
      <c r="AH60" s="21">
        <v>70000</v>
      </c>
      <c r="AI60" s="85">
        <f t="shared" si="2"/>
        <v>100000</v>
      </c>
      <c r="AJ60" s="34" t="s">
        <v>103</v>
      </c>
      <c r="AK60" s="34"/>
    </row>
    <row r="61" spans="1:37" s="12" customFormat="1" ht="15" customHeight="1" x14ac:dyDescent="0.25">
      <c r="A61" s="9">
        <v>1160</v>
      </c>
      <c r="B61" s="12" t="s">
        <v>281</v>
      </c>
      <c r="D61" t="s">
        <v>931</v>
      </c>
      <c r="E61" s="19">
        <v>2019</v>
      </c>
      <c r="F61" s="19"/>
      <c r="G61" s="17" t="str">
        <f ca="1">IF(MasterTable[[#This Row],[Year Completed]]&lt;=YEAR(TODAY()),"Existing TOD","Planned TOD")</f>
        <v>Existing TOD</v>
      </c>
      <c r="H61" s="1" t="s">
        <v>282</v>
      </c>
      <c r="I61" s="12" t="s">
        <v>141</v>
      </c>
      <c r="J61" t="str">
        <f t="shared" si="0"/>
        <v>CO</v>
      </c>
      <c r="K61" s="12">
        <v>39.807679999999998</v>
      </c>
      <c r="L61" s="32">
        <v>-104.77833</v>
      </c>
      <c r="M61" s="51" t="s">
        <v>241</v>
      </c>
      <c r="N61" s="12" t="s">
        <v>280</v>
      </c>
      <c r="O61" s="18">
        <v>237</v>
      </c>
      <c r="P61" s="12" t="s">
        <v>144</v>
      </c>
      <c r="Q61" s="50" t="s">
        <v>162</v>
      </c>
      <c r="R61" s="9" t="s">
        <v>110</v>
      </c>
      <c r="S61" s="9"/>
      <c r="V61">
        <v>219</v>
      </c>
      <c r="Z61" s="48">
        <f t="shared" si="3"/>
        <v>219</v>
      </c>
      <c r="AA61" s="2"/>
      <c r="AB61" s="2"/>
      <c r="AC61" s="2"/>
      <c r="AD61" s="2"/>
      <c r="AE61" s="50"/>
      <c r="AF61" s="54" t="s">
        <v>103</v>
      </c>
      <c r="AG61" s="34" t="s">
        <v>103</v>
      </c>
      <c r="AH61" s="34" t="s">
        <v>103</v>
      </c>
      <c r="AI61" s="86">
        <f t="shared" si="2"/>
        <v>0</v>
      </c>
      <c r="AJ61" s="34" t="s">
        <v>103</v>
      </c>
      <c r="AK61" s="34"/>
    </row>
    <row r="62" spans="1:37" s="12" customFormat="1" ht="15" customHeight="1" x14ac:dyDescent="0.25">
      <c r="A62" s="9">
        <v>1161</v>
      </c>
      <c r="B62" s="12" t="s">
        <v>283</v>
      </c>
      <c r="D62" t="s">
        <v>931</v>
      </c>
      <c r="E62" s="18">
        <v>2019</v>
      </c>
      <c r="F62" s="18"/>
      <c r="G62" s="17" t="str">
        <f ca="1">IF(MasterTable[[#This Row],[Year Completed]]&lt;=YEAR(TODAY()),"Existing TOD","Planned TOD")</f>
        <v>Existing TOD</v>
      </c>
      <c r="H62" s="12" t="s">
        <v>284</v>
      </c>
      <c r="J62" s="12" t="str">
        <f t="shared" si="0"/>
        <v>CO</v>
      </c>
      <c r="K62" s="12">
        <v>39.807639999999999</v>
      </c>
      <c r="L62" s="32">
        <v>-104.78055000000001</v>
      </c>
      <c r="M62" s="51" t="s">
        <v>241</v>
      </c>
      <c r="N62" s="12" t="s">
        <v>280</v>
      </c>
      <c r="O62" s="18">
        <v>237</v>
      </c>
      <c r="P62" s="12" t="s">
        <v>157</v>
      </c>
      <c r="Q62" s="52" t="s">
        <v>158</v>
      </c>
      <c r="R62" s="42" t="s">
        <v>103</v>
      </c>
      <c r="S62" s="42"/>
      <c r="Z62" s="49">
        <f t="shared" si="3"/>
        <v>0</v>
      </c>
      <c r="AA62" s="18"/>
      <c r="AB62" s="18"/>
      <c r="AC62" s="18"/>
      <c r="AD62" s="18"/>
      <c r="AE62" s="50"/>
      <c r="AF62" s="54" t="s">
        <v>103</v>
      </c>
      <c r="AG62" s="34" t="s">
        <v>103</v>
      </c>
      <c r="AH62" s="34" t="s">
        <v>103</v>
      </c>
      <c r="AI62" s="86">
        <f t="shared" si="2"/>
        <v>0</v>
      </c>
      <c r="AJ62" s="35">
        <v>225</v>
      </c>
      <c r="AK62" s="35"/>
    </row>
    <row r="63" spans="1:37" s="12" customFormat="1" ht="15" customHeight="1" x14ac:dyDescent="0.25">
      <c r="A63" s="4">
        <v>1163</v>
      </c>
      <c r="B63" t="s">
        <v>285</v>
      </c>
      <c r="C63"/>
      <c r="D63"/>
      <c r="E63" s="2">
        <v>2010</v>
      </c>
      <c r="F63" s="2"/>
      <c r="G63" s="17" t="str">
        <f ca="1">IF(MasterTable[[#This Row],[Year Completed]]&lt;=YEAR(TODAY()),"Existing TOD","Planned TOD")</f>
        <v>Existing TOD</v>
      </c>
      <c r="H63" s="5" t="s">
        <v>286</v>
      </c>
      <c r="I63" t="s">
        <v>141</v>
      </c>
      <c r="J63" t="str">
        <f t="shared" si="0"/>
        <v>CO</v>
      </c>
      <c r="K63">
        <v>39.766109999999998</v>
      </c>
      <c r="L63" s="31">
        <v>-104.89608</v>
      </c>
      <c r="M63" s="51" t="s">
        <v>241</v>
      </c>
      <c r="N63" s="12" t="s">
        <v>67</v>
      </c>
      <c r="O63" s="18">
        <v>219</v>
      </c>
      <c r="P63" t="s">
        <v>157</v>
      </c>
      <c r="Q63" s="52" t="s">
        <v>158</v>
      </c>
      <c r="R63" s="4"/>
      <c r="S63" s="4"/>
      <c r="T63"/>
      <c r="U63"/>
      <c r="V63"/>
      <c r="W63"/>
      <c r="X63"/>
      <c r="Y63"/>
      <c r="Z63" s="48">
        <f t="shared" si="3"/>
        <v>0</v>
      </c>
      <c r="AA63" s="2"/>
      <c r="AB63" s="2"/>
      <c r="AC63" s="2"/>
      <c r="AD63" s="2"/>
      <c r="AE63" s="50" t="s">
        <v>159</v>
      </c>
      <c r="AF63" s="58">
        <v>175000</v>
      </c>
      <c r="AG63" s="38"/>
      <c r="AH63" s="38"/>
      <c r="AI63" s="85">
        <f t="shared" si="2"/>
        <v>175000</v>
      </c>
      <c r="AJ63" s="37">
        <v>0</v>
      </c>
      <c r="AK63" s="37"/>
    </row>
    <row r="64" spans="1:37" s="12" customFormat="1" ht="15" customHeight="1" x14ac:dyDescent="0.25">
      <c r="A64" s="9">
        <v>1164</v>
      </c>
      <c r="B64" s="12" t="s">
        <v>1220</v>
      </c>
      <c r="C64" t="s">
        <v>1221</v>
      </c>
      <c r="D64" s="12" t="s">
        <v>1219</v>
      </c>
      <c r="E64" s="19">
        <v>2024</v>
      </c>
      <c r="F64" s="19"/>
      <c r="G64" s="17" t="str">
        <f ca="1">IF(MasterTable[[#This Row],[Year Completed]]&lt;=YEAR(TODAY()),"Existing TOD","Planned TOD")</f>
        <v>Existing TOD</v>
      </c>
      <c r="H64" s="12" t="s">
        <v>287</v>
      </c>
      <c r="I64" s="12" t="s">
        <v>141</v>
      </c>
      <c r="J64" t="str">
        <f t="shared" si="0"/>
        <v>CO</v>
      </c>
      <c r="K64" s="12">
        <v>39.766309999999997</v>
      </c>
      <c r="L64" s="32">
        <v>-104.89156</v>
      </c>
      <c r="M64" s="51" t="s">
        <v>241</v>
      </c>
      <c r="N64" s="12" t="s">
        <v>67</v>
      </c>
      <c r="O64" s="18">
        <v>219</v>
      </c>
      <c r="P64" s="8" t="s">
        <v>168</v>
      </c>
      <c r="Q64" s="52" t="s">
        <v>162</v>
      </c>
      <c r="R64" s="9"/>
      <c r="S64" s="9" t="s">
        <v>179</v>
      </c>
      <c r="V64" s="12">
        <v>36</v>
      </c>
      <c r="Z64" s="48">
        <f t="shared" si="3"/>
        <v>36</v>
      </c>
      <c r="AA64" s="2"/>
      <c r="AB64" s="2"/>
      <c r="AC64" s="2"/>
      <c r="AD64" s="2"/>
      <c r="AE64" s="50" t="s">
        <v>158</v>
      </c>
      <c r="AF64" s="54" t="s">
        <v>103</v>
      </c>
      <c r="AG64" s="21"/>
      <c r="AH64" s="34" t="s">
        <v>103</v>
      </c>
      <c r="AI64" s="86">
        <f t="shared" si="2"/>
        <v>0</v>
      </c>
      <c r="AJ64" s="34" t="s">
        <v>103</v>
      </c>
      <c r="AK64" s="34"/>
    </row>
    <row r="65" spans="1:37" s="12" customFormat="1" ht="15" customHeight="1" x14ac:dyDescent="0.25">
      <c r="A65" s="4">
        <v>1165</v>
      </c>
      <c r="B65" s="3" t="s">
        <v>288</v>
      </c>
      <c r="C65" s="3"/>
      <c r="D65" s="3"/>
      <c r="E65" s="22">
        <v>2010</v>
      </c>
      <c r="F65" s="22"/>
      <c r="G65" s="17" t="str">
        <f ca="1">IF(MasterTable[[#This Row],[Year Completed]]&lt;=YEAR(TODAY()),"Existing TOD","Planned TOD")</f>
        <v>Existing TOD</v>
      </c>
      <c r="H65" s="3" t="s">
        <v>289</v>
      </c>
      <c r="I65" s="4" t="s">
        <v>290</v>
      </c>
      <c r="J65" t="str">
        <f t="shared" si="0"/>
        <v>CO</v>
      </c>
      <c r="K65">
        <v>40.020829999999997</v>
      </c>
      <c r="L65" s="31">
        <v>-105.25449</v>
      </c>
      <c r="M65" s="47" t="s">
        <v>291</v>
      </c>
      <c r="N65" t="s">
        <v>66</v>
      </c>
      <c r="O65" s="2">
        <v>213</v>
      </c>
      <c r="P65" s="12" t="s">
        <v>144</v>
      </c>
      <c r="Q65" s="50" t="s">
        <v>162</v>
      </c>
      <c r="R65" s="9" t="s">
        <v>107</v>
      </c>
      <c r="S65" s="9"/>
      <c r="V65">
        <v>238</v>
      </c>
      <c r="Z65" s="48">
        <f t="shared" si="3"/>
        <v>238</v>
      </c>
      <c r="AA65" s="2"/>
      <c r="AB65" s="2"/>
      <c r="AC65" s="2"/>
      <c r="AD65" s="2"/>
      <c r="AE65" s="50"/>
      <c r="AF65" s="54" t="s">
        <v>103</v>
      </c>
      <c r="AG65" s="34" t="s">
        <v>103</v>
      </c>
      <c r="AH65" s="34" t="s">
        <v>103</v>
      </c>
      <c r="AI65" s="85">
        <f t="shared" si="2"/>
        <v>0</v>
      </c>
      <c r="AJ65" s="34" t="s">
        <v>103</v>
      </c>
      <c r="AK65" s="34"/>
    </row>
    <row r="66" spans="1:37" ht="15" customHeight="1" x14ac:dyDescent="0.25">
      <c r="A66" s="4">
        <v>1166</v>
      </c>
      <c r="B66" s="1" t="s">
        <v>292</v>
      </c>
      <c r="E66" s="22">
        <v>2015</v>
      </c>
      <c r="F66" s="22"/>
      <c r="G66" s="17" t="str">
        <f ca="1">IF(MasterTable[[#This Row],[Year Completed]]&lt;=YEAR(TODAY()),"Existing TOD","Planned TOD")</f>
        <v>Existing TOD</v>
      </c>
      <c r="H66" s="1" t="s">
        <v>293</v>
      </c>
      <c r="I66" t="s">
        <v>290</v>
      </c>
      <c r="J66" t="str">
        <f t="shared" ref="J66:J129" si="4">"CO"</f>
        <v>CO</v>
      </c>
      <c r="K66">
        <v>40.024920000000002</v>
      </c>
      <c r="L66" s="31">
        <v>-105.25104</v>
      </c>
      <c r="M66" s="50" t="s">
        <v>291</v>
      </c>
      <c r="N66" s="12" t="s">
        <v>66</v>
      </c>
      <c r="O66" s="18">
        <v>213</v>
      </c>
      <c r="P66" s="12" t="s">
        <v>157</v>
      </c>
      <c r="Q66" s="52" t="s">
        <v>158</v>
      </c>
      <c r="R66" s="42" t="s">
        <v>103</v>
      </c>
      <c r="S66" s="42"/>
      <c r="T66" s="12"/>
      <c r="U66" s="12"/>
      <c r="V66" s="12"/>
      <c r="W66" s="12"/>
      <c r="X66" s="12"/>
      <c r="Y66" s="12"/>
      <c r="Z66" s="48">
        <f t="shared" ref="Z66:Z97" si="5">SUM(T66:Y66)</f>
        <v>0</v>
      </c>
      <c r="AA66" s="2"/>
      <c r="AB66" s="2"/>
      <c r="AC66" s="2"/>
      <c r="AD66" s="2"/>
      <c r="AE66" s="50" t="s">
        <v>169</v>
      </c>
      <c r="AF66" s="54" t="s">
        <v>103</v>
      </c>
      <c r="AG66" s="21">
        <v>5500</v>
      </c>
      <c r="AH66" s="34" t="s">
        <v>103</v>
      </c>
      <c r="AI66" s="85">
        <f t="shared" ref="AI66:AI129" si="6">SUM(AF66:AH66)</f>
        <v>5500</v>
      </c>
      <c r="AJ66" s="34" t="s">
        <v>103</v>
      </c>
      <c r="AK66" s="34"/>
    </row>
    <row r="67" spans="1:37" ht="15" customHeight="1" x14ac:dyDescent="0.25">
      <c r="A67" s="4">
        <v>1167</v>
      </c>
      <c r="B67" s="1" t="s">
        <v>1235</v>
      </c>
      <c r="E67" s="22">
        <v>2017</v>
      </c>
      <c r="F67" s="22"/>
      <c r="G67" s="17" t="str">
        <f ca="1">IF(MasterTable[[#This Row],[Year Completed]]&lt;=YEAR(TODAY()),"Existing TOD","Planned TOD")</f>
        <v>Existing TOD</v>
      </c>
      <c r="H67" s="1" t="s">
        <v>294</v>
      </c>
      <c r="I67" t="s">
        <v>290</v>
      </c>
      <c r="J67" t="str">
        <f t="shared" si="4"/>
        <v>CO</v>
      </c>
      <c r="K67">
        <v>40.025860000000002</v>
      </c>
      <c r="L67" s="31">
        <v>-105.25066</v>
      </c>
      <c r="M67" s="50" t="s">
        <v>291</v>
      </c>
      <c r="N67" s="12" t="s">
        <v>66</v>
      </c>
      <c r="O67" s="18">
        <v>213</v>
      </c>
      <c r="P67" s="12" t="s">
        <v>157</v>
      </c>
      <c r="Q67" s="52" t="s">
        <v>158</v>
      </c>
      <c r="R67" s="42" t="s">
        <v>103</v>
      </c>
      <c r="S67" s="42"/>
      <c r="T67" s="12"/>
      <c r="U67" s="12"/>
      <c r="V67" s="12"/>
      <c r="W67" s="12"/>
      <c r="X67" s="12"/>
      <c r="Y67" s="12"/>
      <c r="Z67" s="48">
        <f t="shared" si="5"/>
        <v>0</v>
      </c>
      <c r="AA67" s="2"/>
      <c r="AB67" s="2"/>
      <c r="AC67" s="2"/>
      <c r="AD67" s="2"/>
      <c r="AE67" s="50" t="s">
        <v>159</v>
      </c>
      <c r="AF67" s="55">
        <v>100000</v>
      </c>
      <c r="AG67" s="34" t="s">
        <v>103</v>
      </c>
      <c r="AH67" s="34" t="s">
        <v>103</v>
      </c>
      <c r="AI67" s="85">
        <f t="shared" si="6"/>
        <v>100000</v>
      </c>
      <c r="AJ67" s="34" t="s">
        <v>103</v>
      </c>
      <c r="AK67" s="34"/>
    </row>
    <row r="68" spans="1:37" ht="15" customHeight="1" x14ac:dyDescent="0.25">
      <c r="A68" s="4">
        <v>1168</v>
      </c>
      <c r="B68" s="1" t="s">
        <v>295</v>
      </c>
      <c r="E68" s="22">
        <v>2018</v>
      </c>
      <c r="F68" s="22"/>
      <c r="G68" s="17" t="str">
        <f ca="1">IF(MasterTable[[#This Row],[Year Completed]]&lt;=YEAR(TODAY()),"Existing TOD","Planned TOD")</f>
        <v>Existing TOD</v>
      </c>
      <c r="H68" s="1" t="s">
        <v>296</v>
      </c>
      <c r="I68" t="s">
        <v>290</v>
      </c>
      <c r="J68" t="str">
        <f t="shared" si="4"/>
        <v>CO</v>
      </c>
      <c r="K68">
        <v>40.021659999999997</v>
      </c>
      <c r="L68" s="31">
        <v>-105.25445999999999</v>
      </c>
      <c r="M68" s="50" t="s">
        <v>291</v>
      </c>
      <c r="N68" s="12" t="s">
        <v>66</v>
      </c>
      <c r="O68" s="18">
        <v>213</v>
      </c>
      <c r="P68" s="12" t="s">
        <v>157</v>
      </c>
      <c r="Q68" s="52" t="s">
        <v>158</v>
      </c>
      <c r="R68" s="42" t="s">
        <v>103</v>
      </c>
      <c r="S68" s="42"/>
      <c r="T68" s="12"/>
      <c r="U68" s="12"/>
      <c r="V68" s="12"/>
      <c r="W68" s="12"/>
      <c r="X68" s="12"/>
      <c r="Y68" s="12"/>
      <c r="Z68" s="48">
        <f t="shared" si="5"/>
        <v>0</v>
      </c>
      <c r="AA68" s="2"/>
      <c r="AB68" s="2"/>
      <c r="AC68" s="2"/>
      <c r="AD68" s="2"/>
      <c r="AE68" s="50" t="s">
        <v>159</v>
      </c>
      <c r="AF68" s="55">
        <v>200000</v>
      </c>
      <c r="AG68" s="34" t="s">
        <v>103</v>
      </c>
      <c r="AH68" s="34" t="s">
        <v>103</v>
      </c>
      <c r="AI68" s="85">
        <f t="shared" si="6"/>
        <v>200000</v>
      </c>
      <c r="AJ68" s="34" t="s">
        <v>103</v>
      </c>
      <c r="AK68" s="34"/>
    </row>
    <row r="69" spans="1:37" ht="15" customHeight="1" x14ac:dyDescent="0.25">
      <c r="A69" s="4">
        <v>1170</v>
      </c>
      <c r="B69" s="12" t="s">
        <v>297</v>
      </c>
      <c r="E69" s="22">
        <v>2012</v>
      </c>
      <c r="F69" s="22"/>
      <c r="G69" s="17" t="str">
        <f ca="1">IF(MasterTable[[#This Row],[Year Completed]]&lt;=YEAR(TODAY()),"Existing TOD","Planned TOD")</f>
        <v>Existing TOD</v>
      </c>
      <c r="H69" s="1" t="s">
        <v>298</v>
      </c>
      <c r="I69" t="s">
        <v>290</v>
      </c>
      <c r="J69" t="str">
        <f t="shared" si="4"/>
        <v>CO</v>
      </c>
      <c r="K69">
        <v>40.02328</v>
      </c>
      <c r="L69" s="31">
        <v>-105.25217000000001</v>
      </c>
      <c r="M69" s="50" t="s">
        <v>291</v>
      </c>
      <c r="N69" s="12" t="s">
        <v>66</v>
      </c>
      <c r="O69" s="18">
        <v>213</v>
      </c>
      <c r="P69" t="s">
        <v>168</v>
      </c>
      <c r="Q69" s="50" t="s">
        <v>162</v>
      </c>
      <c r="R69" s="9" t="s">
        <v>106</v>
      </c>
      <c r="S69" s="9"/>
      <c r="T69" s="12"/>
      <c r="U69" s="12"/>
      <c r="V69" s="12"/>
      <c r="W69" s="12">
        <v>113</v>
      </c>
      <c r="X69" s="12"/>
      <c r="Y69" s="12"/>
      <c r="Z69" s="48">
        <f t="shared" si="5"/>
        <v>113</v>
      </c>
      <c r="AA69" s="2"/>
      <c r="AB69" s="2"/>
      <c r="AC69" s="2"/>
      <c r="AD69" s="2"/>
      <c r="AE69" s="50" t="s">
        <v>169</v>
      </c>
      <c r="AF69" s="54" t="s">
        <v>103</v>
      </c>
      <c r="AG69" s="21">
        <v>3000</v>
      </c>
      <c r="AH69" s="34" t="s">
        <v>103</v>
      </c>
      <c r="AI69" s="85">
        <f t="shared" si="6"/>
        <v>3000</v>
      </c>
      <c r="AJ69" s="34" t="s">
        <v>103</v>
      </c>
      <c r="AK69" s="34"/>
    </row>
    <row r="70" spans="1:37" ht="15" customHeight="1" x14ac:dyDescent="0.25">
      <c r="A70" s="4">
        <v>1171</v>
      </c>
      <c r="B70" s="3" t="s">
        <v>299</v>
      </c>
      <c r="C70" s="3"/>
      <c r="D70" s="3"/>
      <c r="E70" s="2">
        <v>2014</v>
      </c>
      <c r="G70" s="17" t="str">
        <f ca="1">IF(MasterTable[[#This Row],[Year Completed]]&lt;=YEAR(TODAY()),"Existing TOD","Planned TOD")</f>
        <v>Existing TOD</v>
      </c>
      <c r="H70" s="3" t="s">
        <v>300</v>
      </c>
      <c r="I70" s="4" t="s">
        <v>290</v>
      </c>
      <c r="J70" t="str">
        <f t="shared" si="4"/>
        <v>CO</v>
      </c>
      <c r="K70">
        <v>40.023359999999997</v>
      </c>
      <c r="L70" s="31">
        <v>-105.2514</v>
      </c>
      <c r="M70" s="51" t="s">
        <v>291</v>
      </c>
      <c r="N70" t="s">
        <v>66</v>
      </c>
      <c r="O70" s="2">
        <v>213</v>
      </c>
      <c r="P70" s="8" t="s">
        <v>144</v>
      </c>
      <c r="Q70" s="47" t="s">
        <v>162</v>
      </c>
      <c r="R70" s="4" t="s">
        <v>110</v>
      </c>
      <c r="T70" s="2"/>
      <c r="U70" s="2"/>
      <c r="V70">
        <v>319</v>
      </c>
      <c r="W70" s="2"/>
      <c r="X70" s="2"/>
      <c r="Y70" s="2"/>
      <c r="Z70" s="48">
        <f t="shared" si="5"/>
        <v>319</v>
      </c>
      <c r="AA70" s="2"/>
      <c r="AB70" s="2"/>
      <c r="AC70" s="2"/>
      <c r="AD70" s="2"/>
      <c r="AE70" s="51"/>
      <c r="AF70" s="84"/>
      <c r="AG70" s="38"/>
      <c r="AH70" s="38"/>
      <c r="AI70" s="85">
        <f t="shared" si="6"/>
        <v>0</v>
      </c>
      <c r="AJ70" s="27"/>
      <c r="AK70" s="27"/>
    </row>
    <row r="71" spans="1:37" ht="15" customHeight="1" x14ac:dyDescent="0.25">
      <c r="A71" s="4">
        <v>1172</v>
      </c>
      <c r="B71" s="1" t="s">
        <v>301</v>
      </c>
      <c r="E71" s="16">
        <v>2015</v>
      </c>
      <c r="F71" s="16"/>
      <c r="G71" s="17" t="str">
        <f ca="1">IF(MasterTable[[#This Row],[Year Completed]]&lt;=YEAR(TODAY()),"Existing TOD","Planned TOD")</f>
        <v>Existing TOD</v>
      </c>
      <c r="H71" s="1" t="s">
        <v>302</v>
      </c>
      <c r="I71" t="s">
        <v>290</v>
      </c>
      <c r="J71" t="str">
        <f t="shared" si="4"/>
        <v>CO</v>
      </c>
      <c r="K71">
        <v>40.024250000000002</v>
      </c>
      <c r="L71" s="31">
        <v>-105.25105000000001</v>
      </c>
      <c r="M71" s="47" t="s">
        <v>291</v>
      </c>
      <c r="N71" t="s">
        <v>66</v>
      </c>
      <c r="O71" s="2">
        <v>213</v>
      </c>
      <c r="P71" s="8" t="s">
        <v>144</v>
      </c>
      <c r="Q71" s="50" t="s">
        <v>162</v>
      </c>
      <c r="R71" s="9" t="s">
        <v>110</v>
      </c>
      <c r="S71" s="9"/>
      <c r="T71">
        <v>71</v>
      </c>
      <c r="Z71" s="48">
        <f t="shared" si="5"/>
        <v>71</v>
      </c>
      <c r="AA71" s="2"/>
      <c r="AB71" s="2"/>
      <c r="AC71" s="2"/>
      <c r="AD71" s="2"/>
      <c r="AE71" s="47"/>
      <c r="AF71" s="56" t="s">
        <v>103</v>
      </c>
      <c r="AG71" s="40" t="s">
        <v>103</v>
      </c>
      <c r="AH71" s="40" t="s">
        <v>103</v>
      </c>
      <c r="AI71" s="85">
        <f t="shared" si="6"/>
        <v>0</v>
      </c>
      <c r="AJ71" s="14"/>
      <c r="AK71" s="14"/>
    </row>
    <row r="72" spans="1:37" ht="15" customHeight="1" x14ac:dyDescent="0.25">
      <c r="A72" s="4">
        <v>1176</v>
      </c>
      <c r="B72" t="s">
        <v>303</v>
      </c>
      <c r="E72" s="2">
        <v>2015</v>
      </c>
      <c r="G72" s="17" t="str">
        <f ca="1">IF(MasterTable[[#This Row],[Year Completed]]&lt;=YEAR(TODAY()),"Existing TOD","Planned TOD")</f>
        <v>Existing TOD</v>
      </c>
      <c r="H72" s="1" t="s">
        <v>304</v>
      </c>
      <c r="I72" t="s">
        <v>290</v>
      </c>
      <c r="J72" t="str">
        <f t="shared" si="4"/>
        <v>CO</v>
      </c>
      <c r="K72">
        <v>40.025739999999999</v>
      </c>
      <c r="L72" s="31">
        <v>-105.25116</v>
      </c>
      <c r="M72" s="68" t="s">
        <v>291</v>
      </c>
      <c r="N72" t="s">
        <v>66</v>
      </c>
      <c r="O72" s="2">
        <v>213</v>
      </c>
      <c r="P72" t="s">
        <v>144</v>
      </c>
      <c r="Q72" s="47" t="s">
        <v>162</v>
      </c>
      <c r="R72" s="9" t="s">
        <v>106</v>
      </c>
      <c r="S72" s="9"/>
      <c r="V72">
        <v>0</v>
      </c>
      <c r="W72">
        <v>17</v>
      </c>
      <c r="Z72" s="48">
        <f t="shared" si="5"/>
        <v>17</v>
      </c>
      <c r="AA72" s="2"/>
      <c r="AB72" s="2"/>
      <c r="AC72" s="2"/>
      <c r="AD72" s="2"/>
      <c r="AE72" s="47"/>
      <c r="AG72" s="14"/>
      <c r="AH72" s="14"/>
      <c r="AI72" s="85">
        <f t="shared" si="6"/>
        <v>0</v>
      </c>
      <c r="AJ72" s="36"/>
      <c r="AK72" s="36"/>
    </row>
    <row r="73" spans="1:37" ht="15" customHeight="1" x14ac:dyDescent="0.25">
      <c r="A73" s="4">
        <v>1178</v>
      </c>
      <c r="B73" s="5" t="s">
        <v>305</v>
      </c>
      <c r="E73" s="2">
        <v>2004</v>
      </c>
      <c r="G73" s="17" t="str">
        <f ca="1">IF(MasterTable[[#This Row],[Year Completed]]&lt;=YEAR(TODAY()),"Existing TOD","Planned TOD")</f>
        <v>Existing TOD</v>
      </c>
      <c r="H73" s="5" t="s">
        <v>306</v>
      </c>
      <c r="I73" t="s">
        <v>290</v>
      </c>
      <c r="J73" t="str">
        <f t="shared" si="4"/>
        <v>CO</v>
      </c>
      <c r="K73">
        <v>40.026910000000001</v>
      </c>
      <c r="L73" s="31">
        <v>-105.25239999999999</v>
      </c>
      <c r="M73" s="69" t="s">
        <v>291</v>
      </c>
      <c r="N73" t="s">
        <v>66</v>
      </c>
      <c r="O73" s="2">
        <v>213</v>
      </c>
      <c r="P73" t="s">
        <v>168</v>
      </c>
      <c r="Q73" s="50" t="s">
        <v>162</v>
      </c>
      <c r="R73" s="4" t="s">
        <v>105</v>
      </c>
      <c r="W73">
        <v>90</v>
      </c>
      <c r="Z73" s="48">
        <f t="shared" si="5"/>
        <v>90</v>
      </c>
      <c r="AA73" s="2"/>
      <c r="AB73" s="2"/>
      <c r="AC73" s="2"/>
      <c r="AD73" s="2"/>
      <c r="AE73" s="50" t="s">
        <v>159</v>
      </c>
      <c r="AF73" s="84">
        <v>140000</v>
      </c>
      <c r="AG73" s="38"/>
      <c r="AH73" s="38"/>
      <c r="AI73" s="85">
        <f t="shared" si="6"/>
        <v>140000</v>
      </c>
      <c r="AJ73" s="37"/>
      <c r="AK73" s="37"/>
    </row>
    <row r="74" spans="1:37" ht="15" customHeight="1" x14ac:dyDescent="0.25">
      <c r="A74" s="4">
        <v>1179</v>
      </c>
      <c r="B74" s="1" t="s">
        <v>307</v>
      </c>
      <c r="E74" s="2">
        <v>2015</v>
      </c>
      <c r="G74" s="17" t="str">
        <f ca="1">IF(MasterTable[[#This Row],[Year Completed]]&lt;=YEAR(TODAY()),"Existing TOD","Planned TOD")</f>
        <v>Existing TOD</v>
      </c>
      <c r="H74" s="1" t="s">
        <v>308</v>
      </c>
      <c r="I74" t="s">
        <v>290</v>
      </c>
      <c r="J74" t="str">
        <f t="shared" si="4"/>
        <v>CO</v>
      </c>
      <c r="K74">
        <v>40.024209999999997</v>
      </c>
      <c r="L74" s="31">
        <v>-105.2518</v>
      </c>
      <c r="M74" s="68" t="s">
        <v>291</v>
      </c>
      <c r="N74" t="s">
        <v>66</v>
      </c>
      <c r="O74" s="2">
        <v>213</v>
      </c>
      <c r="P74" t="s">
        <v>192</v>
      </c>
      <c r="Q74" s="52" t="s">
        <v>158</v>
      </c>
      <c r="Z74" s="48">
        <f t="shared" si="5"/>
        <v>0</v>
      </c>
      <c r="AA74" s="2"/>
      <c r="AB74" s="2"/>
      <c r="AC74" s="2"/>
      <c r="AD74" s="2"/>
      <c r="AE74" s="47"/>
      <c r="AG74" s="14"/>
      <c r="AH74" s="14"/>
      <c r="AI74" s="85">
        <f t="shared" si="6"/>
        <v>0</v>
      </c>
      <c r="AJ74" s="36">
        <v>150</v>
      </c>
      <c r="AK74" s="36"/>
    </row>
    <row r="75" spans="1:37" ht="15" customHeight="1" x14ac:dyDescent="0.25">
      <c r="A75" s="4">
        <v>1183</v>
      </c>
      <c r="B75" s="5" t="s">
        <v>311</v>
      </c>
      <c r="C75" t="s">
        <v>943</v>
      </c>
      <c r="D75" t="s">
        <v>1047</v>
      </c>
      <c r="E75" s="22">
        <v>2016</v>
      </c>
      <c r="F75" s="22"/>
      <c r="G75" s="97" t="str">
        <f ca="1">IF(MasterTable[[#This Row],[Year Completed]]&lt;=YEAR(TODAY()),"Existing TOD","Planned TOD")</f>
        <v>Existing TOD</v>
      </c>
      <c r="H75" s="5" t="s">
        <v>312</v>
      </c>
      <c r="I75" t="s">
        <v>309</v>
      </c>
      <c r="J75" t="str">
        <f t="shared" si="4"/>
        <v>CO</v>
      </c>
      <c r="K75">
        <v>39.906730000000003</v>
      </c>
      <c r="L75" s="31">
        <v>-105.09363</v>
      </c>
      <c r="M75" s="47" t="s">
        <v>291</v>
      </c>
      <c r="N75" t="s">
        <v>310</v>
      </c>
      <c r="O75" s="2">
        <v>161</v>
      </c>
      <c r="P75" s="12" t="s">
        <v>144</v>
      </c>
      <c r="Q75" s="50" t="s">
        <v>162</v>
      </c>
      <c r="R75" s="9" t="s">
        <v>107</v>
      </c>
      <c r="S75" s="9"/>
      <c r="T75" s="12"/>
      <c r="U75" s="12"/>
      <c r="V75">
        <v>249</v>
      </c>
      <c r="W75" s="12"/>
      <c r="X75" s="12"/>
      <c r="Y75" s="12"/>
      <c r="Z75" s="48">
        <f t="shared" si="5"/>
        <v>249</v>
      </c>
      <c r="AA75" s="2"/>
      <c r="AB75" s="2"/>
      <c r="AC75" s="2"/>
      <c r="AD75" s="2"/>
      <c r="AE75" s="50"/>
      <c r="AF75" s="58" t="s">
        <v>103</v>
      </c>
      <c r="AG75" s="23" t="s">
        <v>103</v>
      </c>
      <c r="AH75" s="23" t="s">
        <v>103</v>
      </c>
      <c r="AI75" s="85">
        <f t="shared" si="6"/>
        <v>0</v>
      </c>
      <c r="AJ75" s="23" t="s">
        <v>103</v>
      </c>
      <c r="AK75" s="23">
        <v>444</v>
      </c>
    </row>
    <row r="76" spans="1:37" ht="15" customHeight="1" x14ac:dyDescent="0.25">
      <c r="A76" s="4">
        <v>1184</v>
      </c>
      <c r="B76" s="5" t="s">
        <v>1230</v>
      </c>
      <c r="D76" t="s">
        <v>1047</v>
      </c>
      <c r="E76" s="18">
        <v>2014</v>
      </c>
      <c r="F76" s="18"/>
      <c r="G76" s="97" t="str">
        <f ca="1">IF(MasterTable[[#This Row],[Year Completed]]&lt;=YEAR(TODAY()),"Existing TOD","Planned TOD")</f>
        <v>Existing TOD</v>
      </c>
      <c r="H76" s="5" t="s">
        <v>313</v>
      </c>
      <c r="I76" t="s">
        <v>309</v>
      </c>
      <c r="J76" t="str">
        <f t="shared" si="4"/>
        <v>CO</v>
      </c>
      <c r="K76">
        <v>39.909280000000003</v>
      </c>
      <c r="L76" s="31">
        <v>-105.08351</v>
      </c>
      <c r="M76" s="47" t="s">
        <v>291</v>
      </c>
      <c r="N76" t="s">
        <v>310</v>
      </c>
      <c r="O76" s="2">
        <v>161</v>
      </c>
      <c r="P76" s="12" t="s">
        <v>144</v>
      </c>
      <c r="Q76" s="50" t="s">
        <v>162</v>
      </c>
      <c r="R76" s="9" t="s">
        <v>107</v>
      </c>
      <c r="S76" s="9"/>
      <c r="T76" s="18"/>
      <c r="U76" s="18"/>
      <c r="V76">
        <v>297</v>
      </c>
      <c r="W76" s="18"/>
      <c r="X76" s="18"/>
      <c r="Y76" s="18"/>
      <c r="Z76" s="48">
        <f t="shared" si="5"/>
        <v>297</v>
      </c>
      <c r="AA76" s="2"/>
      <c r="AB76" s="2"/>
      <c r="AC76" s="2"/>
      <c r="AD76" s="2"/>
      <c r="AE76" s="53"/>
      <c r="AF76" s="59"/>
      <c r="AG76" s="25"/>
      <c r="AH76" s="25"/>
      <c r="AI76" s="85">
        <f t="shared" si="6"/>
        <v>0</v>
      </c>
      <c r="AJ76" s="33"/>
      <c r="AK76" s="33">
        <v>591</v>
      </c>
    </row>
    <row r="77" spans="1:37" ht="15" customHeight="1" x14ac:dyDescent="0.25">
      <c r="A77" s="4">
        <v>1185</v>
      </c>
      <c r="B77" s="5" t="s">
        <v>314</v>
      </c>
      <c r="E77" s="22">
        <v>2015</v>
      </c>
      <c r="F77" s="22"/>
      <c r="G77" s="97" t="str">
        <f ca="1">IF(MasterTable[[#This Row],[Year Completed]]&lt;=YEAR(TODAY()),"Existing TOD","Planned TOD")</f>
        <v>Existing TOD</v>
      </c>
      <c r="H77" s="5" t="s">
        <v>315</v>
      </c>
      <c r="I77" t="s">
        <v>309</v>
      </c>
      <c r="J77" t="str">
        <f t="shared" si="4"/>
        <v>CO</v>
      </c>
      <c r="K77">
        <v>39.901200000000003</v>
      </c>
      <c r="L77" s="31">
        <v>-105.08602</v>
      </c>
      <c r="M77" s="47" t="s">
        <v>291</v>
      </c>
      <c r="N77" t="s">
        <v>310</v>
      </c>
      <c r="O77" s="2">
        <v>161</v>
      </c>
      <c r="P77" s="12" t="s">
        <v>144</v>
      </c>
      <c r="Q77" s="50" t="s">
        <v>162</v>
      </c>
      <c r="R77" s="9" t="s">
        <v>107</v>
      </c>
      <c r="S77" s="9"/>
      <c r="T77" s="12"/>
      <c r="U77" s="12"/>
      <c r="V77">
        <v>360</v>
      </c>
      <c r="W77" s="12"/>
      <c r="X77" s="12"/>
      <c r="Y77" s="12"/>
      <c r="Z77" s="48">
        <f t="shared" si="5"/>
        <v>360</v>
      </c>
      <c r="AA77" s="2"/>
      <c r="AB77" s="2"/>
      <c r="AC77" s="2"/>
      <c r="AD77" s="2"/>
      <c r="AE77" s="50"/>
      <c r="AF77" s="58" t="s">
        <v>103</v>
      </c>
      <c r="AG77" s="23" t="s">
        <v>103</v>
      </c>
      <c r="AH77" s="23" t="s">
        <v>103</v>
      </c>
      <c r="AI77" s="85">
        <f t="shared" si="6"/>
        <v>0</v>
      </c>
      <c r="AJ77" s="23" t="s">
        <v>103</v>
      </c>
      <c r="AK77" s="23">
        <v>655</v>
      </c>
    </row>
    <row r="78" spans="1:37" ht="15" customHeight="1" x14ac:dyDescent="0.25">
      <c r="A78" s="4">
        <v>1186</v>
      </c>
      <c r="B78" t="s">
        <v>1229</v>
      </c>
      <c r="C78" s="5" t="s">
        <v>316</v>
      </c>
      <c r="D78" t="s">
        <v>1047</v>
      </c>
      <c r="E78" s="18">
        <v>2008</v>
      </c>
      <c r="F78" s="18"/>
      <c r="G78" s="97" t="str">
        <f ca="1">IF(MasterTable[[#This Row],[Year Completed]]&lt;=YEAR(TODAY()),"Existing TOD","Planned TOD")</f>
        <v>Existing TOD</v>
      </c>
      <c r="H78" s="3" t="s">
        <v>317</v>
      </c>
      <c r="I78" s="4" t="s">
        <v>309</v>
      </c>
      <c r="J78" t="str">
        <f t="shared" si="4"/>
        <v>CO</v>
      </c>
      <c r="K78">
        <v>39.905459999999998</v>
      </c>
      <c r="L78" s="31">
        <v>-105.08857</v>
      </c>
      <c r="M78" s="47" t="s">
        <v>291</v>
      </c>
      <c r="N78" t="s">
        <v>310</v>
      </c>
      <c r="O78" s="2">
        <v>161</v>
      </c>
      <c r="P78" t="s">
        <v>168</v>
      </c>
      <c r="Q78" s="53" t="s">
        <v>162</v>
      </c>
      <c r="R78" s="9" t="s">
        <v>110</v>
      </c>
      <c r="S78" s="9"/>
      <c r="T78" s="18"/>
      <c r="U78" s="18"/>
      <c r="V78">
        <v>526</v>
      </c>
      <c r="W78" s="18"/>
      <c r="X78" s="18"/>
      <c r="Y78" s="18"/>
      <c r="Z78" s="48">
        <f t="shared" si="5"/>
        <v>526</v>
      </c>
      <c r="AA78" s="2"/>
      <c r="AB78" s="2"/>
      <c r="AC78" s="2"/>
      <c r="AD78" s="2"/>
      <c r="AE78" s="50" t="s">
        <v>169</v>
      </c>
      <c r="AF78" s="59"/>
      <c r="AG78" s="25">
        <v>10900</v>
      </c>
      <c r="AH78" s="25"/>
      <c r="AI78" s="85">
        <f t="shared" si="6"/>
        <v>10900</v>
      </c>
      <c r="AJ78" s="39">
        <v>0</v>
      </c>
      <c r="AK78" s="39">
        <v>1015</v>
      </c>
    </row>
    <row r="79" spans="1:37" ht="15" customHeight="1" x14ac:dyDescent="0.25">
      <c r="A79" s="4">
        <v>1187</v>
      </c>
      <c r="B79" s="5" t="s">
        <v>318</v>
      </c>
      <c r="C79" s="3"/>
      <c r="D79" t="s">
        <v>1047</v>
      </c>
      <c r="E79" s="18">
        <v>2013</v>
      </c>
      <c r="F79" s="18"/>
      <c r="G79" s="97" t="str">
        <f ca="1">IF(MasterTable[[#This Row],[Year Completed]]&lt;=YEAR(TODAY()),"Existing TOD","Planned TOD")</f>
        <v>Existing TOD</v>
      </c>
      <c r="H79" s="3" t="s">
        <v>319</v>
      </c>
      <c r="I79" t="s">
        <v>309</v>
      </c>
      <c r="J79" t="str">
        <f t="shared" si="4"/>
        <v>CO</v>
      </c>
      <c r="K79">
        <v>39.905230000000003</v>
      </c>
      <c r="L79" s="31">
        <v>-105.09174</v>
      </c>
      <c r="M79" s="47" t="s">
        <v>291</v>
      </c>
      <c r="N79" t="s">
        <v>310</v>
      </c>
      <c r="O79" s="2">
        <v>161</v>
      </c>
      <c r="P79" s="12" t="s">
        <v>144</v>
      </c>
      <c r="Q79" s="53" t="s">
        <v>162</v>
      </c>
      <c r="R79" s="9" t="s">
        <v>110</v>
      </c>
      <c r="S79" s="9"/>
      <c r="T79" s="18"/>
      <c r="U79" s="18"/>
      <c r="V79">
        <v>272</v>
      </c>
      <c r="W79" s="18"/>
      <c r="X79" s="18"/>
      <c r="Y79" s="18"/>
      <c r="Z79" s="48">
        <f t="shared" si="5"/>
        <v>272</v>
      </c>
      <c r="AA79" s="2"/>
      <c r="AB79" s="2"/>
      <c r="AC79" s="2"/>
      <c r="AD79" s="2"/>
      <c r="AE79" s="53"/>
      <c r="AF79" s="59"/>
      <c r="AG79" s="25"/>
      <c r="AH79" s="25"/>
      <c r="AI79" s="85">
        <f t="shared" si="6"/>
        <v>0</v>
      </c>
      <c r="AJ79" s="33"/>
      <c r="AK79" s="33">
        <v>421</v>
      </c>
    </row>
    <row r="80" spans="1:37" ht="15" customHeight="1" x14ac:dyDescent="0.25">
      <c r="A80" s="4">
        <v>1189</v>
      </c>
      <c r="B80" s="5" t="s">
        <v>320</v>
      </c>
      <c r="D80" t="s">
        <v>1047</v>
      </c>
      <c r="E80" s="18">
        <v>2009</v>
      </c>
      <c r="F80" s="18"/>
      <c r="G80" s="97" t="str">
        <f ca="1">IF(MasterTable[[#This Row],[Year Completed]]&lt;=YEAR(TODAY()),"Existing TOD","Planned TOD")</f>
        <v>Existing TOD</v>
      </c>
      <c r="H80" s="5" t="s">
        <v>321</v>
      </c>
      <c r="I80" t="s">
        <v>309</v>
      </c>
      <c r="J80" t="str">
        <f t="shared" si="4"/>
        <v>CO</v>
      </c>
      <c r="K80">
        <v>39.905439999999999</v>
      </c>
      <c r="L80" s="31">
        <v>-105.08998</v>
      </c>
      <c r="M80" s="47" t="s">
        <v>291</v>
      </c>
      <c r="N80" t="s">
        <v>310</v>
      </c>
      <c r="O80" s="2">
        <v>161</v>
      </c>
      <c r="P80" s="12" t="s">
        <v>192</v>
      </c>
      <c r="Q80" s="52" t="s">
        <v>158</v>
      </c>
      <c r="R80" s="9"/>
      <c r="S80" s="9"/>
      <c r="T80" s="12"/>
      <c r="U80" s="12"/>
      <c r="V80" s="12"/>
      <c r="W80" s="12"/>
      <c r="X80" s="12"/>
      <c r="Y80" s="12"/>
      <c r="Z80" s="48">
        <f t="shared" si="5"/>
        <v>0</v>
      </c>
      <c r="AA80" s="2"/>
      <c r="AB80" s="2"/>
      <c r="AC80" s="2"/>
      <c r="AD80" s="2"/>
      <c r="AE80" s="50"/>
      <c r="AF80" s="59"/>
      <c r="AG80" s="25"/>
      <c r="AH80" s="25"/>
      <c r="AI80" s="85">
        <f t="shared" si="6"/>
        <v>0</v>
      </c>
      <c r="AJ80" s="39">
        <v>140</v>
      </c>
      <c r="AK80" s="39"/>
    </row>
    <row r="81" spans="1:37" ht="15" customHeight="1" x14ac:dyDescent="0.25">
      <c r="A81" s="4">
        <v>1191</v>
      </c>
      <c r="B81" s="7" t="s">
        <v>322</v>
      </c>
      <c r="C81" s="7"/>
      <c r="D81" s="7"/>
      <c r="E81" s="2">
        <v>2018</v>
      </c>
      <c r="G81" s="17" t="str">
        <f ca="1">IF(MasterTable[[#This Row],[Year Completed]]&lt;=YEAR(TODAY()),"Existing TOD","Planned TOD")</f>
        <v>Existing TOD</v>
      </c>
      <c r="H81" s="3" t="s">
        <v>323</v>
      </c>
      <c r="I81" t="s">
        <v>99</v>
      </c>
      <c r="J81" t="str">
        <f t="shared" si="4"/>
        <v>CO</v>
      </c>
      <c r="K81">
        <v>39.893920000000001</v>
      </c>
      <c r="L81" s="31">
        <v>-105.07344999999999</v>
      </c>
      <c r="M81" s="47" t="s">
        <v>291</v>
      </c>
      <c r="N81" t="s">
        <v>324</v>
      </c>
      <c r="O81" s="2">
        <v>136</v>
      </c>
      <c r="P81" s="12" t="s">
        <v>144</v>
      </c>
      <c r="Q81" s="50" t="s">
        <v>162</v>
      </c>
      <c r="R81" s="9" t="s">
        <v>107</v>
      </c>
      <c r="S81" s="9"/>
      <c r="T81" s="12"/>
      <c r="U81" s="12"/>
      <c r="V81">
        <v>392</v>
      </c>
      <c r="W81" s="12"/>
      <c r="X81" s="12"/>
      <c r="Y81" s="12"/>
      <c r="Z81" s="48">
        <f t="shared" si="5"/>
        <v>392</v>
      </c>
      <c r="AA81" s="2"/>
      <c r="AB81" s="2"/>
      <c r="AC81" s="2"/>
      <c r="AD81" s="2"/>
      <c r="AE81" s="51"/>
      <c r="AF81" s="84"/>
      <c r="AG81" s="38"/>
      <c r="AH81" s="38"/>
      <c r="AI81" s="85">
        <f t="shared" si="6"/>
        <v>0</v>
      </c>
      <c r="AJ81" s="27"/>
      <c r="AK81" s="27"/>
    </row>
    <row r="82" spans="1:37" ht="15" customHeight="1" x14ac:dyDescent="0.25">
      <c r="A82" s="9">
        <v>1199</v>
      </c>
      <c r="B82" s="1" t="s">
        <v>325</v>
      </c>
      <c r="C82" s="12"/>
      <c r="D82" s="12"/>
      <c r="E82" s="19">
        <v>2019</v>
      </c>
      <c r="F82" s="19"/>
      <c r="G82" s="17" t="str">
        <f ca="1">IF(MasterTable[[#This Row],[Year Completed]]&lt;=YEAR(TODAY()),"Existing TOD","Planned TOD")</f>
        <v>Existing TOD</v>
      </c>
      <c r="H82" s="1" t="s">
        <v>326</v>
      </c>
      <c r="I82" s="12" t="s">
        <v>99</v>
      </c>
      <c r="J82" s="12" t="str">
        <f t="shared" si="4"/>
        <v>CO</v>
      </c>
      <c r="K82" s="12">
        <v>39.858469999999997</v>
      </c>
      <c r="L82" s="32">
        <v>-105.06189999999999</v>
      </c>
      <c r="M82" s="50" t="s">
        <v>291</v>
      </c>
      <c r="N82" s="12" t="s">
        <v>327</v>
      </c>
      <c r="O82" s="18">
        <v>133</v>
      </c>
      <c r="P82" s="12" t="s">
        <v>157</v>
      </c>
      <c r="Q82" s="52" t="s">
        <v>158</v>
      </c>
      <c r="R82" s="42" t="s">
        <v>103</v>
      </c>
      <c r="S82" s="42"/>
      <c r="T82" s="12"/>
      <c r="U82" s="12"/>
      <c r="V82" s="12"/>
      <c r="W82" s="12"/>
      <c r="X82" s="12"/>
      <c r="Y82" s="12"/>
      <c r="Z82" s="49">
        <f t="shared" si="5"/>
        <v>0</v>
      </c>
      <c r="AA82" s="18"/>
      <c r="AB82" s="18"/>
      <c r="AC82" s="18"/>
      <c r="AD82" s="18"/>
      <c r="AE82" s="50" t="s">
        <v>169</v>
      </c>
      <c r="AF82" s="54" t="s">
        <v>103</v>
      </c>
      <c r="AG82" s="21">
        <v>40000</v>
      </c>
      <c r="AH82" s="34" t="s">
        <v>103</v>
      </c>
      <c r="AI82" s="86">
        <f t="shared" si="6"/>
        <v>40000</v>
      </c>
      <c r="AJ82" s="34" t="s">
        <v>103</v>
      </c>
      <c r="AK82" s="34"/>
    </row>
    <row r="83" spans="1:37" s="12" customFormat="1" ht="15" customHeight="1" x14ac:dyDescent="0.25">
      <c r="A83" s="9">
        <v>1200</v>
      </c>
      <c r="B83" s="1" t="s">
        <v>328</v>
      </c>
      <c r="E83" s="18">
        <v>2019</v>
      </c>
      <c r="F83" s="18"/>
      <c r="G83" s="17" t="str">
        <f ca="1">IF(MasterTable[[#This Row],[Year Completed]]&lt;=YEAR(TODAY()),"Existing TOD","Planned TOD")</f>
        <v>Existing TOD</v>
      </c>
      <c r="H83" s="1" t="s">
        <v>329</v>
      </c>
      <c r="I83" s="12" t="s">
        <v>99</v>
      </c>
      <c r="J83" s="12" t="str">
        <f t="shared" si="4"/>
        <v>CO</v>
      </c>
      <c r="K83" s="12">
        <v>39.857019999999999</v>
      </c>
      <c r="L83" s="32">
        <v>-105.05973</v>
      </c>
      <c r="M83" s="50" t="s">
        <v>291</v>
      </c>
      <c r="N83" s="12" t="s">
        <v>327</v>
      </c>
      <c r="O83" s="18">
        <v>133</v>
      </c>
      <c r="P83" t="s">
        <v>168</v>
      </c>
      <c r="Q83" s="50" t="s">
        <v>162</v>
      </c>
      <c r="R83" s="9" t="s">
        <v>110</v>
      </c>
      <c r="S83" s="9"/>
      <c r="V83" s="12">
        <v>255</v>
      </c>
      <c r="Z83" s="49">
        <f t="shared" si="5"/>
        <v>255</v>
      </c>
      <c r="AA83" s="18"/>
      <c r="AB83" s="18"/>
      <c r="AC83" s="18"/>
      <c r="AD83" s="18"/>
      <c r="AE83" s="50" t="s">
        <v>169</v>
      </c>
      <c r="AF83" s="54" t="s">
        <v>103</v>
      </c>
      <c r="AG83" s="21">
        <v>22000</v>
      </c>
      <c r="AH83" s="34" t="s">
        <v>103</v>
      </c>
      <c r="AI83" s="86">
        <f t="shared" si="6"/>
        <v>22000</v>
      </c>
      <c r="AJ83" s="34" t="s">
        <v>103</v>
      </c>
      <c r="AK83" s="34"/>
    </row>
    <row r="84" spans="1:37" s="12" customFormat="1" ht="15" customHeight="1" x14ac:dyDescent="0.25">
      <c r="A84" s="9">
        <v>1201</v>
      </c>
      <c r="B84" s="1" t="s">
        <v>330</v>
      </c>
      <c r="E84" s="19">
        <v>2019</v>
      </c>
      <c r="F84" s="19"/>
      <c r="G84" s="17" t="str">
        <f ca="1">IF(MasterTable[[#This Row],[Year Completed]]&lt;=YEAR(TODAY()),"Existing TOD","Planned TOD")</f>
        <v>Existing TOD</v>
      </c>
      <c r="H84" s="1" t="s">
        <v>331</v>
      </c>
      <c r="I84" s="12" t="s">
        <v>99</v>
      </c>
      <c r="J84" s="12" t="str">
        <f t="shared" si="4"/>
        <v>CO</v>
      </c>
      <c r="K84" s="12">
        <v>39.858170000000001</v>
      </c>
      <c r="L84" s="32">
        <v>-105.05875</v>
      </c>
      <c r="M84" s="50" t="s">
        <v>291</v>
      </c>
      <c r="N84" s="12" t="s">
        <v>327</v>
      </c>
      <c r="O84" s="18">
        <v>133</v>
      </c>
      <c r="P84" t="s">
        <v>168</v>
      </c>
      <c r="Q84" s="50" t="s">
        <v>150</v>
      </c>
      <c r="R84" s="9" t="s">
        <v>110</v>
      </c>
      <c r="S84" s="9"/>
      <c r="T84" s="12">
        <v>118</v>
      </c>
      <c r="Z84" s="49">
        <f t="shared" si="5"/>
        <v>118</v>
      </c>
      <c r="AA84" s="18"/>
      <c r="AB84" s="18"/>
      <c r="AC84" s="18"/>
      <c r="AD84" s="18"/>
      <c r="AE84" s="50" t="s">
        <v>169</v>
      </c>
      <c r="AF84" s="54" t="s">
        <v>103</v>
      </c>
      <c r="AG84" s="21">
        <v>22000</v>
      </c>
      <c r="AH84" s="34" t="s">
        <v>103</v>
      </c>
      <c r="AI84" s="86">
        <f t="shared" si="6"/>
        <v>22000</v>
      </c>
      <c r="AJ84" s="34" t="s">
        <v>103</v>
      </c>
      <c r="AK84" s="34"/>
    </row>
    <row r="85" spans="1:37" s="12" customFormat="1" ht="15" customHeight="1" x14ac:dyDescent="0.25">
      <c r="A85" s="9">
        <v>1203</v>
      </c>
      <c r="B85" s="12" t="s">
        <v>333</v>
      </c>
      <c r="D85" s="12" t="s">
        <v>332</v>
      </c>
      <c r="E85" s="19">
        <v>2021</v>
      </c>
      <c r="F85" s="19"/>
      <c r="G85" s="17" t="str">
        <f ca="1">IF(MasterTable[[#This Row],[Year Completed]]&lt;=YEAR(TODAY()),"Existing TOD","Planned TOD")</f>
        <v>Existing TOD</v>
      </c>
      <c r="H85" s="12" t="s">
        <v>332</v>
      </c>
      <c r="I85" s="12" t="s">
        <v>99</v>
      </c>
      <c r="J85" s="12" t="str">
        <f t="shared" si="4"/>
        <v>CO</v>
      </c>
      <c r="K85" s="12">
        <v>39.857849999999999</v>
      </c>
      <c r="L85" s="32">
        <v>-105.06159</v>
      </c>
      <c r="M85" s="50" t="s">
        <v>291</v>
      </c>
      <c r="N85" s="12" t="s">
        <v>327</v>
      </c>
      <c r="O85" s="18">
        <v>133</v>
      </c>
      <c r="P85" t="s">
        <v>168</v>
      </c>
      <c r="Q85" s="52" t="s">
        <v>158</v>
      </c>
      <c r="R85" s="42" t="s">
        <v>103</v>
      </c>
      <c r="S85" s="42"/>
      <c r="Z85" s="49">
        <f t="shared" si="5"/>
        <v>0</v>
      </c>
      <c r="AA85" s="18"/>
      <c r="AB85" s="18"/>
      <c r="AC85" s="18"/>
      <c r="AD85" s="18"/>
      <c r="AE85" s="50" t="s">
        <v>169</v>
      </c>
      <c r="AF85" s="54" t="s">
        <v>103</v>
      </c>
      <c r="AG85" s="21">
        <v>15000</v>
      </c>
      <c r="AH85" s="34" t="s">
        <v>103</v>
      </c>
      <c r="AI85" s="86">
        <f t="shared" si="6"/>
        <v>15000</v>
      </c>
      <c r="AJ85" s="21">
        <v>125</v>
      </c>
      <c r="AK85" s="21"/>
    </row>
    <row r="86" spans="1:37" s="12" customFormat="1" ht="15" customHeight="1" x14ac:dyDescent="0.25">
      <c r="A86" s="9">
        <v>1204</v>
      </c>
      <c r="B86" s="12" t="s">
        <v>334</v>
      </c>
      <c r="C86" s="12" t="s">
        <v>335</v>
      </c>
      <c r="D86" s="12" t="s">
        <v>332</v>
      </c>
      <c r="E86" s="19">
        <v>2022</v>
      </c>
      <c r="F86" s="19"/>
      <c r="G86" s="17" t="str">
        <f ca="1">IF(MasterTable[[#This Row],[Year Completed]]&lt;=YEAR(TODAY()),"Existing TOD","Planned TOD")</f>
        <v>Existing TOD</v>
      </c>
      <c r="H86" s="12" t="s">
        <v>332</v>
      </c>
      <c r="I86" s="12" t="s">
        <v>99</v>
      </c>
      <c r="J86" s="12" t="str">
        <f t="shared" si="4"/>
        <v>CO</v>
      </c>
      <c r="K86" s="12">
        <v>39.859251</v>
      </c>
      <c r="L86" s="32">
        <v>-105.060999</v>
      </c>
      <c r="M86" s="50" t="s">
        <v>291</v>
      </c>
      <c r="N86" s="12" t="s">
        <v>327</v>
      </c>
      <c r="O86" s="18">
        <v>133</v>
      </c>
      <c r="P86" t="s">
        <v>168</v>
      </c>
      <c r="Q86" s="50" t="s">
        <v>162</v>
      </c>
      <c r="R86" s="9" t="s">
        <v>110</v>
      </c>
      <c r="S86" s="9"/>
      <c r="V86" s="12">
        <v>241</v>
      </c>
      <c r="Z86" s="49">
        <f t="shared" si="5"/>
        <v>241</v>
      </c>
      <c r="AA86" s="18"/>
      <c r="AB86" s="18"/>
      <c r="AC86" s="18"/>
      <c r="AD86" s="18"/>
      <c r="AE86" s="50" t="s">
        <v>169</v>
      </c>
      <c r="AF86" s="54" t="s">
        <v>103</v>
      </c>
      <c r="AG86" s="21">
        <v>37694</v>
      </c>
      <c r="AH86" s="34" t="s">
        <v>103</v>
      </c>
      <c r="AI86" s="86">
        <f t="shared" si="6"/>
        <v>37694</v>
      </c>
      <c r="AJ86" s="34" t="s">
        <v>103</v>
      </c>
      <c r="AK86" s="34"/>
    </row>
    <row r="87" spans="1:37" s="12" customFormat="1" ht="15" customHeight="1" x14ac:dyDescent="0.25">
      <c r="A87" s="4">
        <v>1213</v>
      </c>
      <c r="B87" s="1" t="s">
        <v>336</v>
      </c>
      <c r="C87"/>
      <c r="D87"/>
      <c r="E87" s="18">
        <v>2013</v>
      </c>
      <c r="F87" s="18"/>
      <c r="G87" s="17" t="str">
        <f ca="1">IF(MasterTable[[#This Row],[Year Completed]]&lt;=YEAR(TODAY()),"Existing TOD","Planned TOD")</f>
        <v>Existing TOD</v>
      </c>
      <c r="H87" s="1" t="s">
        <v>337</v>
      </c>
      <c r="I87" t="s">
        <v>338</v>
      </c>
      <c r="J87" t="str">
        <f t="shared" si="4"/>
        <v>CO</v>
      </c>
      <c r="K87">
        <v>39.79121</v>
      </c>
      <c r="L87" s="31">
        <v>-105.11145999999999</v>
      </c>
      <c r="M87" s="47" t="s">
        <v>339</v>
      </c>
      <c r="N87" t="s">
        <v>62</v>
      </c>
      <c r="O87" s="2">
        <v>223</v>
      </c>
      <c r="P87" s="12" t="s">
        <v>144</v>
      </c>
      <c r="Q87" s="50" t="s">
        <v>162</v>
      </c>
      <c r="R87" s="9" t="s">
        <v>110</v>
      </c>
      <c r="S87" s="9"/>
      <c r="V87">
        <v>378</v>
      </c>
      <c r="Z87" s="48">
        <f t="shared" si="5"/>
        <v>378</v>
      </c>
      <c r="AA87" s="2"/>
      <c r="AB87" s="2"/>
      <c r="AC87" s="2"/>
      <c r="AD87" s="2"/>
      <c r="AE87" s="50"/>
      <c r="AF87" s="55"/>
      <c r="AG87" s="21"/>
      <c r="AH87" s="21"/>
      <c r="AI87" s="85">
        <f t="shared" si="6"/>
        <v>0</v>
      </c>
      <c r="AJ87" s="35">
        <v>0</v>
      </c>
      <c r="AK87" s="35"/>
    </row>
    <row r="88" spans="1:37" ht="15" customHeight="1" x14ac:dyDescent="0.25">
      <c r="A88" s="4">
        <v>1214</v>
      </c>
      <c r="B88" s="1" t="s">
        <v>340</v>
      </c>
      <c r="E88" s="19">
        <v>2019</v>
      </c>
      <c r="F88" s="19"/>
      <c r="G88" s="17" t="str">
        <f ca="1">IF(MasterTable[[#This Row],[Year Completed]]&lt;=YEAR(TODAY()),"Existing TOD","Planned TOD")</f>
        <v>Existing TOD</v>
      </c>
      <c r="H88" s="1" t="s">
        <v>341</v>
      </c>
      <c r="I88" t="s">
        <v>338</v>
      </c>
      <c r="J88" t="str">
        <f t="shared" si="4"/>
        <v>CO</v>
      </c>
      <c r="K88">
        <v>39.794545999999997</v>
      </c>
      <c r="L88" s="31">
        <v>-105.111025</v>
      </c>
      <c r="M88" s="47" t="s">
        <v>339</v>
      </c>
      <c r="N88" t="s">
        <v>62</v>
      </c>
      <c r="O88" s="2">
        <v>223</v>
      </c>
      <c r="P88" s="12" t="s">
        <v>144</v>
      </c>
      <c r="Q88" s="50" t="s">
        <v>162</v>
      </c>
      <c r="R88" s="9" t="s">
        <v>110</v>
      </c>
      <c r="S88" s="9"/>
      <c r="T88" s="12"/>
      <c r="U88" s="12"/>
      <c r="V88">
        <v>296</v>
      </c>
      <c r="W88" s="12"/>
      <c r="X88" s="12"/>
      <c r="Y88" s="12"/>
      <c r="Z88" s="48">
        <f t="shared" si="5"/>
        <v>296</v>
      </c>
      <c r="AA88" s="2"/>
      <c r="AB88" s="2"/>
      <c r="AC88" s="2"/>
      <c r="AD88" s="2"/>
      <c r="AE88" s="50"/>
      <c r="AF88" s="54" t="s">
        <v>103</v>
      </c>
      <c r="AG88" s="34" t="s">
        <v>103</v>
      </c>
      <c r="AH88" s="34" t="s">
        <v>103</v>
      </c>
      <c r="AI88" s="85">
        <f t="shared" si="6"/>
        <v>0</v>
      </c>
      <c r="AJ88" s="34" t="s">
        <v>103</v>
      </c>
      <c r="AK88" s="34"/>
    </row>
    <row r="89" spans="1:37" ht="15" customHeight="1" x14ac:dyDescent="0.25">
      <c r="A89" s="4">
        <v>1217</v>
      </c>
      <c r="B89" s="1" t="s">
        <v>233</v>
      </c>
      <c r="E89" s="19">
        <v>2017</v>
      </c>
      <c r="F89" s="19"/>
      <c r="G89" s="17" t="str">
        <f ca="1">IF(MasterTable[[#This Row],[Year Completed]]&lt;=YEAR(TODAY()),"Existing TOD","Planned TOD")</f>
        <v>Existing TOD</v>
      </c>
      <c r="H89" s="1" t="s">
        <v>342</v>
      </c>
      <c r="I89" t="s">
        <v>338</v>
      </c>
      <c r="J89" t="str">
        <f t="shared" si="4"/>
        <v>CO</v>
      </c>
      <c r="K89">
        <v>39.796199999999999</v>
      </c>
      <c r="L89" s="31">
        <v>-105.08251</v>
      </c>
      <c r="M89" s="47" t="s">
        <v>339</v>
      </c>
      <c r="N89" t="s">
        <v>90</v>
      </c>
      <c r="O89" s="2">
        <v>34</v>
      </c>
      <c r="P89" s="12" t="s">
        <v>192</v>
      </c>
      <c r="Q89" s="52" t="s">
        <v>158</v>
      </c>
      <c r="R89" s="42" t="s">
        <v>103</v>
      </c>
      <c r="S89" s="42"/>
      <c r="T89" s="12"/>
      <c r="U89" s="12"/>
      <c r="V89" s="12"/>
      <c r="W89" s="12"/>
      <c r="X89" s="12"/>
      <c r="Y89" s="12"/>
      <c r="Z89" s="48">
        <f t="shared" si="5"/>
        <v>0</v>
      </c>
      <c r="AA89" s="2"/>
      <c r="AB89" s="2"/>
      <c r="AC89" s="2"/>
      <c r="AD89" s="2"/>
      <c r="AE89" s="50"/>
      <c r="AF89" s="54" t="s">
        <v>103</v>
      </c>
      <c r="AG89" s="34" t="s">
        <v>103</v>
      </c>
      <c r="AH89" s="34" t="s">
        <v>103</v>
      </c>
      <c r="AI89" s="85">
        <f t="shared" si="6"/>
        <v>0</v>
      </c>
      <c r="AJ89" s="21">
        <v>136</v>
      </c>
      <c r="AK89" s="21"/>
    </row>
    <row r="90" spans="1:37" ht="15" customHeight="1" x14ac:dyDescent="0.25">
      <c r="A90" s="4">
        <v>1218</v>
      </c>
      <c r="B90" s="1" t="s">
        <v>343</v>
      </c>
      <c r="E90" s="19">
        <v>2015</v>
      </c>
      <c r="F90" s="19"/>
      <c r="G90" s="17" t="str">
        <f ca="1">IF(MasterTable[[#This Row],[Year Completed]]&lt;=YEAR(TODAY()),"Existing TOD","Planned TOD")</f>
        <v>Existing TOD</v>
      </c>
      <c r="H90" s="1" t="s">
        <v>344</v>
      </c>
      <c r="I90" t="s">
        <v>338</v>
      </c>
      <c r="J90" t="str">
        <f t="shared" si="4"/>
        <v>CO</v>
      </c>
      <c r="K90">
        <v>39.801160000000003</v>
      </c>
      <c r="L90" s="31">
        <v>-105.07741</v>
      </c>
      <c r="M90" s="47" t="s">
        <v>339</v>
      </c>
      <c r="N90" t="s">
        <v>90</v>
      </c>
      <c r="O90" s="2">
        <v>34</v>
      </c>
      <c r="P90" s="12" t="s">
        <v>144</v>
      </c>
      <c r="Q90" s="50" t="s">
        <v>162</v>
      </c>
      <c r="R90" s="9" t="s">
        <v>110</v>
      </c>
      <c r="S90" s="9"/>
      <c r="T90" s="12"/>
      <c r="U90" s="12"/>
      <c r="V90">
        <v>153</v>
      </c>
      <c r="W90" s="12"/>
      <c r="X90" s="12"/>
      <c r="Y90" s="12"/>
      <c r="Z90" s="48">
        <f t="shared" si="5"/>
        <v>153</v>
      </c>
      <c r="AA90" s="2"/>
      <c r="AB90" s="2"/>
      <c r="AC90" s="2"/>
      <c r="AD90" s="2"/>
      <c r="AE90" s="50"/>
      <c r="AF90" s="54" t="s">
        <v>103</v>
      </c>
      <c r="AG90" s="34" t="s">
        <v>103</v>
      </c>
      <c r="AH90" s="34" t="s">
        <v>103</v>
      </c>
      <c r="AI90" s="85">
        <f t="shared" si="6"/>
        <v>0</v>
      </c>
      <c r="AJ90" s="34" t="s">
        <v>103</v>
      </c>
      <c r="AK90" s="34"/>
    </row>
    <row r="91" spans="1:37" ht="15" customHeight="1" x14ac:dyDescent="0.25">
      <c r="A91" s="4">
        <v>1219</v>
      </c>
      <c r="B91" s="1" t="s">
        <v>345</v>
      </c>
      <c r="E91" s="19">
        <v>2017</v>
      </c>
      <c r="F91" s="19"/>
      <c r="G91" s="17" t="str">
        <f ca="1">IF(MasterTable[[#This Row],[Year Completed]]&lt;=YEAR(TODAY()),"Existing TOD","Planned TOD")</f>
        <v>Existing TOD</v>
      </c>
      <c r="H91" s="1" t="s">
        <v>346</v>
      </c>
      <c r="I91" t="s">
        <v>338</v>
      </c>
      <c r="J91" t="str">
        <f t="shared" si="4"/>
        <v>CO</v>
      </c>
      <c r="K91">
        <v>39.798699999999997</v>
      </c>
      <c r="L91" s="31">
        <v>-105.07326999999999</v>
      </c>
      <c r="M91" s="47" t="s">
        <v>339</v>
      </c>
      <c r="N91" t="s">
        <v>90</v>
      </c>
      <c r="O91" s="2">
        <v>34</v>
      </c>
      <c r="P91" s="12" t="s">
        <v>144</v>
      </c>
      <c r="Q91" s="50" t="s">
        <v>162</v>
      </c>
      <c r="R91" s="9" t="s">
        <v>110</v>
      </c>
      <c r="S91" s="9"/>
      <c r="T91" s="12"/>
      <c r="U91" s="12"/>
      <c r="V91">
        <v>352</v>
      </c>
      <c r="W91" s="12"/>
      <c r="X91" s="12"/>
      <c r="Y91" s="12"/>
      <c r="Z91" s="48">
        <f t="shared" si="5"/>
        <v>352</v>
      </c>
      <c r="AA91" s="2"/>
      <c r="AB91" s="2"/>
      <c r="AC91" s="2"/>
      <c r="AD91" s="2"/>
      <c r="AE91" s="50"/>
      <c r="AF91" s="54" t="s">
        <v>103</v>
      </c>
      <c r="AG91" s="34" t="s">
        <v>103</v>
      </c>
      <c r="AH91" s="34" t="s">
        <v>103</v>
      </c>
      <c r="AI91" s="85">
        <f t="shared" si="6"/>
        <v>0</v>
      </c>
      <c r="AJ91" s="34" t="s">
        <v>103</v>
      </c>
      <c r="AK91" s="34"/>
    </row>
    <row r="92" spans="1:37" ht="15" customHeight="1" x14ac:dyDescent="0.25">
      <c r="A92" s="4">
        <v>1220</v>
      </c>
      <c r="B92" s="1" t="s">
        <v>347</v>
      </c>
      <c r="E92" s="19">
        <v>2007</v>
      </c>
      <c r="F92" s="19"/>
      <c r="G92" s="17" t="str">
        <f ca="1">IF(MasterTable[[#This Row],[Year Completed]]&lt;=YEAR(TODAY()),"Existing TOD","Planned TOD")</f>
        <v>Existing TOD</v>
      </c>
      <c r="H92" s="1" t="s">
        <v>348</v>
      </c>
      <c r="I92" t="s">
        <v>338</v>
      </c>
      <c r="J92" t="str">
        <f t="shared" si="4"/>
        <v>CO</v>
      </c>
      <c r="K92">
        <v>39.797220000000003</v>
      </c>
      <c r="L92" s="31">
        <v>-105.08337</v>
      </c>
      <c r="M92" s="47" t="s">
        <v>339</v>
      </c>
      <c r="N92" t="s">
        <v>90</v>
      </c>
      <c r="O92" s="2">
        <v>34</v>
      </c>
      <c r="P92" s="12" t="s">
        <v>144</v>
      </c>
      <c r="Q92" s="50" t="s">
        <v>162</v>
      </c>
      <c r="R92" s="9" t="s">
        <v>110</v>
      </c>
      <c r="S92" s="9"/>
      <c r="T92" s="12"/>
      <c r="U92" s="12"/>
      <c r="V92">
        <v>327</v>
      </c>
      <c r="W92" s="12"/>
      <c r="X92" s="12"/>
      <c r="Y92" s="12"/>
      <c r="Z92" s="48">
        <f t="shared" si="5"/>
        <v>327</v>
      </c>
      <c r="AA92" s="2"/>
      <c r="AB92" s="2"/>
      <c r="AC92" s="2"/>
      <c r="AD92" s="2"/>
      <c r="AE92" s="50"/>
      <c r="AF92" s="54" t="s">
        <v>103</v>
      </c>
      <c r="AG92" s="34" t="s">
        <v>103</v>
      </c>
      <c r="AH92" s="34" t="s">
        <v>103</v>
      </c>
      <c r="AI92" s="85">
        <f t="shared" si="6"/>
        <v>0</v>
      </c>
      <c r="AJ92" s="34" t="s">
        <v>103</v>
      </c>
      <c r="AK92" s="34"/>
    </row>
    <row r="93" spans="1:37" ht="15" customHeight="1" x14ac:dyDescent="0.25">
      <c r="A93" s="4">
        <v>1221</v>
      </c>
      <c r="B93" t="s">
        <v>1087</v>
      </c>
      <c r="C93" t="s">
        <v>349</v>
      </c>
      <c r="E93" s="19">
        <v>2024</v>
      </c>
      <c r="F93" s="19"/>
      <c r="G93" s="17" t="str">
        <f ca="1">IF(MasterTable[[#This Row],[Year Completed]]&lt;=YEAR(TODAY()),"Existing TOD","Planned TOD")</f>
        <v>Existing TOD</v>
      </c>
      <c r="H93" t="s">
        <v>1198</v>
      </c>
      <c r="I93" t="s">
        <v>338</v>
      </c>
      <c r="J93" t="str">
        <f t="shared" si="4"/>
        <v>CO</v>
      </c>
      <c r="K93">
        <v>39.798740000000002</v>
      </c>
      <c r="L93" s="31">
        <v>-105.07782</v>
      </c>
      <c r="M93" s="47" t="s">
        <v>339</v>
      </c>
      <c r="N93" t="s">
        <v>90</v>
      </c>
      <c r="O93" s="2">
        <v>34</v>
      </c>
      <c r="P93" s="12" t="s">
        <v>144</v>
      </c>
      <c r="Q93" s="50" t="s">
        <v>162</v>
      </c>
      <c r="R93" s="9" t="s">
        <v>110</v>
      </c>
      <c r="S93" s="9"/>
      <c r="T93" s="12"/>
      <c r="U93" s="12"/>
      <c r="V93">
        <v>252</v>
      </c>
      <c r="W93" s="12"/>
      <c r="X93" s="12"/>
      <c r="Y93" s="12"/>
      <c r="Z93" s="48">
        <f t="shared" si="5"/>
        <v>252</v>
      </c>
      <c r="AA93" s="2"/>
      <c r="AB93" s="2"/>
      <c r="AC93" s="2"/>
      <c r="AD93" s="2"/>
      <c r="AE93" s="50"/>
      <c r="AF93" s="54" t="s">
        <v>103</v>
      </c>
      <c r="AG93" s="34" t="s">
        <v>103</v>
      </c>
      <c r="AH93" s="34" t="s">
        <v>103</v>
      </c>
      <c r="AI93" s="85">
        <f t="shared" si="6"/>
        <v>0</v>
      </c>
      <c r="AJ93" s="34" t="s">
        <v>103</v>
      </c>
      <c r="AK93" s="34"/>
    </row>
    <row r="94" spans="1:37" ht="15" customHeight="1" x14ac:dyDescent="0.25">
      <c r="A94" s="4">
        <v>1222</v>
      </c>
      <c r="B94" t="s">
        <v>1134</v>
      </c>
      <c r="C94" t="s">
        <v>350</v>
      </c>
      <c r="E94" s="19">
        <v>2024</v>
      </c>
      <c r="F94" s="19"/>
      <c r="G94" s="17" t="str">
        <f ca="1">IF(MasterTable[[#This Row],[Year Completed]]&lt;=YEAR(TODAY()),"Existing TOD","Planned TOD")</f>
        <v>Existing TOD</v>
      </c>
      <c r="H94" t="s">
        <v>1199</v>
      </c>
      <c r="I94" t="s">
        <v>338</v>
      </c>
      <c r="J94" t="str">
        <f t="shared" si="4"/>
        <v>CO</v>
      </c>
      <c r="K94">
        <v>39.79795</v>
      </c>
      <c r="L94" s="31">
        <v>-105.07810000000001</v>
      </c>
      <c r="M94" s="47" t="s">
        <v>339</v>
      </c>
      <c r="N94" t="s">
        <v>90</v>
      </c>
      <c r="O94" s="2">
        <v>34</v>
      </c>
      <c r="P94" s="12" t="s">
        <v>157</v>
      </c>
      <c r="Q94" s="52" t="s">
        <v>158</v>
      </c>
      <c r="R94" s="42" t="s">
        <v>103</v>
      </c>
      <c r="S94" s="42"/>
      <c r="T94" s="12"/>
      <c r="U94" s="12"/>
      <c r="V94" s="12"/>
      <c r="W94" s="12"/>
      <c r="X94" s="12"/>
      <c r="Y94" s="12"/>
      <c r="Z94" s="48">
        <f t="shared" si="5"/>
        <v>0</v>
      </c>
      <c r="AA94" s="2"/>
      <c r="AB94" s="2"/>
      <c r="AC94" s="2"/>
      <c r="AD94" s="2"/>
      <c r="AE94" s="47"/>
      <c r="AH94" s="34" t="s">
        <v>103</v>
      </c>
      <c r="AI94" s="85">
        <f t="shared" si="6"/>
        <v>0</v>
      </c>
      <c r="AJ94" s="34">
        <v>128</v>
      </c>
      <c r="AK94" s="34"/>
    </row>
    <row r="95" spans="1:37" ht="15" customHeight="1" x14ac:dyDescent="0.25">
      <c r="A95" s="4">
        <v>1228</v>
      </c>
      <c r="B95" s="1" t="s">
        <v>352</v>
      </c>
      <c r="E95" s="19">
        <v>2020</v>
      </c>
      <c r="F95" s="19"/>
      <c r="G95" s="17" t="str">
        <f ca="1">IF(MasterTable[[#This Row],[Year Completed]]&lt;=YEAR(TODAY()),"Existing TOD","Planned TOD")</f>
        <v>Existing TOD</v>
      </c>
      <c r="H95" t="s">
        <v>353</v>
      </c>
      <c r="I95" t="s">
        <v>141</v>
      </c>
      <c r="J95" t="str">
        <f t="shared" si="4"/>
        <v>CO</v>
      </c>
      <c r="K95">
        <v>39.772309999999997</v>
      </c>
      <c r="L95" s="31">
        <v>-104.99861</v>
      </c>
      <c r="M95" s="47" t="s">
        <v>249</v>
      </c>
      <c r="N95" t="s">
        <v>250</v>
      </c>
      <c r="O95" s="2">
        <v>227</v>
      </c>
      <c r="P95" t="s">
        <v>168</v>
      </c>
      <c r="Q95" s="50" t="s">
        <v>145</v>
      </c>
      <c r="R95" s="79" t="s">
        <v>996</v>
      </c>
      <c r="S95" s="79"/>
      <c r="T95" s="12">
        <v>66</v>
      </c>
      <c r="U95" s="12">
        <v>25</v>
      </c>
      <c r="V95" s="12">
        <v>250</v>
      </c>
      <c r="W95" s="12">
        <v>95</v>
      </c>
      <c r="X95" s="12"/>
      <c r="Y95" s="12"/>
      <c r="Z95" s="48">
        <f t="shared" si="5"/>
        <v>436</v>
      </c>
      <c r="AA95" s="2"/>
      <c r="AB95" s="2"/>
      <c r="AC95" s="2"/>
      <c r="AD95" s="2"/>
      <c r="AE95" s="50" t="s">
        <v>169</v>
      </c>
      <c r="AF95" s="54" t="s">
        <v>103</v>
      </c>
      <c r="AG95" s="21">
        <v>8734</v>
      </c>
      <c r="AH95" s="34" t="s">
        <v>103</v>
      </c>
      <c r="AI95" s="85">
        <f t="shared" si="6"/>
        <v>8734</v>
      </c>
      <c r="AJ95" s="34" t="s">
        <v>103</v>
      </c>
      <c r="AK95" s="34"/>
    </row>
    <row r="96" spans="1:37" ht="15" customHeight="1" x14ac:dyDescent="0.25">
      <c r="A96" s="4">
        <v>1235</v>
      </c>
      <c r="B96" s="3" t="s">
        <v>354</v>
      </c>
      <c r="C96" s="4" t="s">
        <v>355</v>
      </c>
      <c r="D96" s="4"/>
      <c r="E96" s="2">
        <v>2018</v>
      </c>
      <c r="G96" s="17" t="str">
        <f ca="1">IF(MasterTable[[#This Row],[Year Completed]]&lt;=YEAR(TODAY()),"Existing TOD","Planned TOD")</f>
        <v>Existing TOD</v>
      </c>
      <c r="H96" s="3" t="s">
        <v>356</v>
      </c>
      <c r="I96" t="s">
        <v>99</v>
      </c>
      <c r="J96" t="str">
        <f t="shared" si="4"/>
        <v>CO</v>
      </c>
      <c r="K96">
        <v>39.824860000000001</v>
      </c>
      <c r="L96" s="31">
        <v>-105.02549999999999</v>
      </c>
      <c r="M96" s="47" t="s">
        <v>249</v>
      </c>
      <c r="N96" s="4" t="s">
        <v>99</v>
      </c>
      <c r="O96" s="2">
        <v>228</v>
      </c>
      <c r="P96" s="12" t="s">
        <v>144</v>
      </c>
      <c r="Q96" s="50" t="s">
        <v>150</v>
      </c>
      <c r="R96" s="9" t="s">
        <v>110</v>
      </c>
      <c r="S96" s="9"/>
      <c r="T96" s="2">
        <v>70</v>
      </c>
      <c r="U96" s="2"/>
      <c r="V96" s="2"/>
      <c r="W96" s="2"/>
      <c r="X96" s="2"/>
      <c r="Y96" s="2"/>
      <c r="Z96" s="48">
        <f t="shared" si="5"/>
        <v>70</v>
      </c>
      <c r="AA96" s="2"/>
      <c r="AB96" s="2"/>
      <c r="AC96" s="2"/>
      <c r="AD96" s="2"/>
      <c r="AE96" s="51"/>
      <c r="AF96" s="84"/>
      <c r="AG96" s="38"/>
      <c r="AH96" s="38"/>
      <c r="AI96" s="85">
        <f t="shared" si="6"/>
        <v>0</v>
      </c>
      <c r="AJ96" s="27"/>
      <c r="AK96" s="27"/>
    </row>
    <row r="97" spans="1:37" ht="15" customHeight="1" x14ac:dyDescent="0.25">
      <c r="A97" s="4">
        <v>1244</v>
      </c>
      <c r="B97" t="s">
        <v>357</v>
      </c>
      <c r="E97" s="2">
        <v>2021</v>
      </c>
      <c r="G97" s="17" t="str">
        <f ca="1">IF(MasterTable[[#This Row],[Year Completed]]&lt;=YEAR(TODAY()),"Existing TOD","Planned TOD")</f>
        <v>Existing TOD</v>
      </c>
      <c r="H97" s="1" t="s">
        <v>358</v>
      </c>
      <c r="I97" t="s">
        <v>359</v>
      </c>
      <c r="J97" t="str">
        <f t="shared" si="4"/>
        <v>CO</v>
      </c>
      <c r="K97">
        <v>39.720370000000003</v>
      </c>
      <c r="L97" s="31">
        <v>-104.82459</v>
      </c>
      <c r="M97" s="51" t="s">
        <v>360</v>
      </c>
      <c r="N97" t="s">
        <v>361</v>
      </c>
      <c r="O97" s="2">
        <v>230</v>
      </c>
      <c r="P97" t="s">
        <v>192</v>
      </c>
      <c r="Q97" s="52" t="s">
        <v>158</v>
      </c>
      <c r="Z97" s="48">
        <f t="shared" si="5"/>
        <v>0</v>
      </c>
      <c r="AA97" s="2"/>
      <c r="AB97" s="2"/>
      <c r="AC97" s="2"/>
      <c r="AD97" s="2"/>
      <c r="AE97" s="47"/>
      <c r="AG97" s="14"/>
      <c r="AH97" s="14"/>
      <c r="AI97" s="85">
        <f t="shared" si="6"/>
        <v>0</v>
      </c>
      <c r="AJ97" s="36">
        <v>139</v>
      </c>
      <c r="AK97" s="36"/>
    </row>
    <row r="98" spans="1:37" ht="15" customHeight="1" x14ac:dyDescent="0.25">
      <c r="A98" s="4">
        <v>1245</v>
      </c>
      <c r="B98" s="3" t="s">
        <v>362</v>
      </c>
      <c r="C98" s="3"/>
      <c r="D98" s="3"/>
      <c r="E98" s="2">
        <v>2008</v>
      </c>
      <c r="G98" s="17" t="str">
        <f ca="1">IF(MasterTable[[#This Row],[Year Completed]]&lt;=YEAR(TODAY()),"Existing TOD","Planned TOD")</f>
        <v>Existing TOD</v>
      </c>
      <c r="H98" s="3" t="s">
        <v>363</v>
      </c>
      <c r="I98" t="s">
        <v>359</v>
      </c>
      <c r="J98" t="str">
        <f t="shared" si="4"/>
        <v>CO</v>
      </c>
      <c r="K98">
        <v>39.721260000000001</v>
      </c>
      <c r="L98" s="31">
        <v>-104.82031000000001</v>
      </c>
      <c r="M98" s="51" t="s">
        <v>360</v>
      </c>
      <c r="N98" t="s">
        <v>361</v>
      </c>
      <c r="O98" s="2">
        <v>230</v>
      </c>
      <c r="P98" s="8" t="s">
        <v>144</v>
      </c>
      <c r="Q98" s="50" t="s">
        <v>162</v>
      </c>
      <c r="R98" s="9" t="s">
        <v>110</v>
      </c>
      <c r="S98" s="9"/>
      <c r="T98" s="2"/>
      <c r="U98" s="2"/>
      <c r="V98">
        <v>288</v>
      </c>
      <c r="W98" s="2"/>
      <c r="X98" s="2"/>
      <c r="Y98" s="2"/>
      <c r="Z98" s="48">
        <f t="shared" ref="Z98:Z129" si="7">SUM(T98:Y98)</f>
        <v>288</v>
      </c>
      <c r="AA98" s="2"/>
      <c r="AB98" s="2"/>
      <c r="AC98" s="2"/>
      <c r="AD98" s="2"/>
      <c r="AE98" s="51"/>
      <c r="AF98" s="84"/>
      <c r="AG98" s="38"/>
      <c r="AH98" s="38"/>
      <c r="AI98" s="85">
        <f t="shared" si="6"/>
        <v>0</v>
      </c>
      <c r="AJ98" s="27"/>
      <c r="AK98" s="27"/>
    </row>
    <row r="99" spans="1:37" ht="15" customHeight="1" x14ac:dyDescent="0.25">
      <c r="A99" s="4">
        <v>1248</v>
      </c>
      <c r="B99" s="12" t="s">
        <v>364</v>
      </c>
      <c r="C99" s="12" t="s">
        <v>365</v>
      </c>
      <c r="D99" s="12"/>
      <c r="E99" s="19">
        <v>2021</v>
      </c>
      <c r="F99" s="19"/>
      <c r="G99" s="17" t="str">
        <f ca="1">IF(MasterTable[[#This Row],[Year Completed]]&lt;=YEAR(TODAY()),"Existing TOD","Planned TOD")</f>
        <v>Existing TOD</v>
      </c>
      <c r="H99" s="12" t="s">
        <v>366</v>
      </c>
      <c r="I99" s="12" t="s">
        <v>359</v>
      </c>
      <c r="J99" t="str">
        <f t="shared" si="4"/>
        <v>CO</v>
      </c>
      <c r="K99">
        <v>39.711869999999998</v>
      </c>
      <c r="L99" s="31">
        <v>-104.81806</v>
      </c>
      <c r="M99" s="51" t="s">
        <v>360</v>
      </c>
      <c r="N99" s="12" t="s">
        <v>64</v>
      </c>
      <c r="O99" s="18">
        <v>234</v>
      </c>
      <c r="P99" t="s">
        <v>168</v>
      </c>
      <c r="Q99" s="50" t="s">
        <v>162</v>
      </c>
      <c r="R99" s="9" t="s">
        <v>110</v>
      </c>
      <c r="S99" s="9"/>
      <c r="T99" s="12"/>
      <c r="U99" s="12"/>
      <c r="V99" s="12">
        <v>216</v>
      </c>
      <c r="W99" s="12"/>
      <c r="X99" s="12"/>
      <c r="Y99" s="12"/>
      <c r="Z99" s="48">
        <f t="shared" si="7"/>
        <v>216</v>
      </c>
      <c r="AA99" s="2"/>
      <c r="AB99" s="2"/>
      <c r="AC99" s="2"/>
      <c r="AD99" s="2"/>
      <c r="AE99" s="50" t="s">
        <v>169</v>
      </c>
      <c r="AF99" s="54" t="s">
        <v>103</v>
      </c>
      <c r="AG99" s="21">
        <v>25000</v>
      </c>
      <c r="AH99" s="34" t="s">
        <v>103</v>
      </c>
      <c r="AI99" s="85">
        <f t="shared" si="6"/>
        <v>25000</v>
      </c>
      <c r="AJ99" s="34" t="s">
        <v>103</v>
      </c>
      <c r="AK99" s="34"/>
    </row>
    <row r="100" spans="1:37" ht="15" customHeight="1" x14ac:dyDescent="0.25">
      <c r="A100" s="4">
        <v>1251</v>
      </c>
      <c r="B100" s="3" t="s">
        <v>367</v>
      </c>
      <c r="C100" s="3"/>
      <c r="D100" s="3"/>
      <c r="E100" s="2">
        <v>2018</v>
      </c>
      <c r="G100" s="17" t="str">
        <f ca="1">IF(MasterTable[[#This Row],[Year Completed]]&lt;=YEAR(TODAY()),"Existing TOD","Planned TOD")</f>
        <v>Existing TOD</v>
      </c>
      <c r="H100" s="3" t="s">
        <v>368</v>
      </c>
      <c r="I100" s="4" t="s">
        <v>359</v>
      </c>
      <c r="J100" t="str">
        <f t="shared" si="4"/>
        <v>CO</v>
      </c>
      <c r="K100">
        <v>39.739420000000003</v>
      </c>
      <c r="L100" s="31">
        <v>-104.82959</v>
      </c>
      <c r="M100" s="51" t="s">
        <v>360</v>
      </c>
      <c r="N100" s="4" t="s">
        <v>68</v>
      </c>
      <c r="O100" s="2">
        <v>232</v>
      </c>
      <c r="P100" t="s">
        <v>168</v>
      </c>
      <c r="Q100" s="50" t="s">
        <v>162</v>
      </c>
      <c r="R100" s="9" t="s">
        <v>110</v>
      </c>
      <c r="S100" s="9"/>
      <c r="T100" s="2"/>
      <c r="U100" s="2"/>
      <c r="V100" s="2">
        <v>409</v>
      </c>
      <c r="W100" s="2"/>
      <c r="X100" s="2"/>
      <c r="Y100" s="2"/>
      <c r="Z100" s="48">
        <f t="shared" si="7"/>
        <v>409</v>
      </c>
      <c r="AA100" s="2"/>
      <c r="AB100" s="2"/>
      <c r="AC100" s="2"/>
      <c r="AD100" s="2"/>
      <c r="AE100" s="50" t="s">
        <v>169</v>
      </c>
      <c r="AF100" s="84"/>
      <c r="AG100" s="14">
        <v>29000</v>
      </c>
      <c r="AH100" s="38"/>
      <c r="AI100" s="85">
        <f t="shared" si="6"/>
        <v>29000</v>
      </c>
      <c r="AJ100" s="27"/>
      <c r="AK100" s="27"/>
    </row>
    <row r="101" spans="1:37" ht="15" customHeight="1" x14ac:dyDescent="0.25">
      <c r="A101" s="4">
        <v>1252</v>
      </c>
      <c r="B101" s="1" t="s">
        <v>369</v>
      </c>
      <c r="E101" s="19">
        <v>2019</v>
      </c>
      <c r="F101" s="19"/>
      <c r="G101" s="17" t="str">
        <f ca="1">IF(MasterTable[[#This Row],[Year Completed]]&lt;=YEAR(TODAY()),"Existing TOD","Planned TOD")</f>
        <v>Existing TOD</v>
      </c>
      <c r="H101" s="1" t="s">
        <v>370</v>
      </c>
      <c r="I101" s="4" t="s">
        <v>359</v>
      </c>
      <c r="J101" t="str">
        <f t="shared" si="4"/>
        <v>CO</v>
      </c>
      <c r="K101">
        <v>39.739179999999998</v>
      </c>
      <c r="L101" s="31">
        <v>-104.82191</v>
      </c>
      <c r="M101" s="51" t="s">
        <v>360</v>
      </c>
      <c r="N101" t="s">
        <v>68</v>
      </c>
      <c r="O101" s="2">
        <v>232</v>
      </c>
      <c r="P101" s="12" t="s">
        <v>192</v>
      </c>
      <c r="Q101" s="52" t="s">
        <v>158</v>
      </c>
      <c r="R101" s="42" t="s">
        <v>103</v>
      </c>
      <c r="S101" s="42"/>
      <c r="T101" s="12"/>
      <c r="U101" s="12"/>
      <c r="V101" s="12"/>
      <c r="W101" s="12"/>
      <c r="X101" s="12"/>
      <c r="Y101" s="12"/>
      <c r="Z101" s="48">
        <f t="shared" si="7"/>
        <v>0</v>
      </c>
      <c r="AA101" s="2"/>
      <c r="AB101" s="2"/>
      <c r="AC101" s="2"/>
      <c r="AD101" s="2"/>
      <c r="AE101" s="50"/>
      <c r="AF101" s="54" t="s">
        <v>103</v>
      </c>
      <c r="AG101" s="34" t="s">
        <v>103</v>
      </c>
      <c r="AH101" s="34" t="s">
        <v>103</v>
      </c>
      <c r="AI101" s="85">
        <f t="shared" si="6"/>
        <v>0</v>
      </c>
      <c r="AJ101" s="21">
        <v>126</v>
      </c>
      <c r="AK101" s="21"/>
    </row>
    <row r="102" spans="1:37" ht="15" customHeight="1" x14ac:dyDescent="0.25">
      <c r="A102" s="4">
        <v>1253</v>
      </c>
      <c r="B102" s="1" t="s">
        <v>371</v>
      </c>
      <c r="E102" s="19">
        <v>2018</v>
      </c>
      <c r="F102" s="19"/>
      <c r="G102" s="17" t="str">
        <f ca="1">IF(MasterTable[[#This Row],[Year Completed]]&lt;=YEAR(TODAY()),"Existing TOD","Planned TOD")</f>
        <v>Existing TOD</v>
      </c>
      <c r="H102" s="1" t="s">
        <v>372</v>
      </c>
      <c r="I102" t="s">
        <v>359</v>
      </c>
      <c r="J102" t="str">
        <f t="shared" si="4"/>
        <v>CO</v>
      </c>
      <c r="K102">
        <v>39.74127</v>
      </c>
      <c r="L102" s="31">
        <v>-104.81824</v>
      </c>
      <c r="M102" s="51" t="s">
        <v>360</v>
      </c>
      <c r="N102" t="s">
        <v>68</v>
      </c>
      <c r="O102" s="2">
        <v>232</v>
      </c>
      <c r="P102" s="12" t="s">
        <v>192</v>
      </c>
      <c r="Q102" s="52" t="s">
        <v>158</v>
      </c>
      <c r="R102" s="42" t="s">
        <v>103</v>
      </c>
      <c r="S102" s="42"/>
      <c r="T102" s="12"/>
      <c r="U102" s="12"/>
      <c r="V102" s="12"/>
      <c r="W102" s="12"/>
      <c r="X102" s="12"/>
      <c r="Y102" s="12"/>
      <c r="Z102" s="48">
        <f t="shared" si="7"/>
        <v>0</v>
      </c>
      <c r="AA102" s="2"/>
      <c r="AB102" s="2"/>
      <c r="AC102" s="2"/>
      <c r="AD102" s="2"/>
      <c r="AE102" s="50"/>
      <c r="AF102" s="54" t="s">
        <v>103</v>
      </c>
      <c r="AG102" s="34" t="s">
        <v>103</v>
      </c>
      <c r="AH102" s="34" t="s">
        <v>103</v>
      </c>
      <c r="AI102" s="85">
        <f t="shared" si="6"/>
        <v>0</v>
      </c>
      <c r="AJ102" s="21">
        <v>90</v>
      </c>
      <c r="AK102" s="21"/>
    </row>
    <row r="103" spans="1:37" ht="15" customHeight="1" x14ac:dyDescent="0.25">
      <c r="A103" s="4">
        <v>1254</v>
      </c>
      <c r="B103" s="1" t="s">
        <v>373</v>
      </c>
      <c r="E103" s="19">
        <v>2021</v>
      </c>
      <c r="F103" s="19"/>
      <c r="G103" s="17" t="str">
        <f ca="1">IF(MasterTable[[#This Row],[Year Completed]]&lt;=YEAR(TODAY()),"Existing TOD","Planned TOD")</f>
        <v>Existing TOD</v>
      </c>
      <c r="H103" t="s">
        <v>374</v>
      </c>
      <c r="I103" s="4" t="s">
        <v>359</v>
      </c>
      <c r="J103" t="str">
        <f t="shared" si="4"/>
        <v>CO</v>
      </c>
      <c r="K103">
        <v>39.738498</v>
      </c>
      <c r="L103" s="43">
        <v>-104.83371</v>
      </c>
      <c r="M103" s="51" t="s">
        <v>360</v>
      </c>
      <c r="N103" t="s">
        <v>68</v>
      </c>
      <c r="O103" s="2">
        <v>232</v>
      </c>
      <c r="P103" s="12" t="s">
        <v>144</v>
      </c>
      <c r="Q103" s="50" t="s">
        <v>162</v>
      </c>
      <c r="R103" s="9" t="s">
        <v>110</v>
      </c>
      <c r="S103" s="9"/>
      <c r="T103" s="12"/>
      <c r="U103" s="12"/>
      <c r="V103">
        <v>364</v>
      </c>
      <c r="W103" s="12"/>
      <c r="X103" s="12"/>
      <c r="Y103" s="12"/>
      <c r="Z103" s="48">
        <f t="shared" si="7"/>
        <v>364</v>
      </c>
      <c r="AA103" s="2"/>
      <c r="AB103" s="2"/>
      <c r="AC103" s="2"/>
      <c r="AD103" s="2"/>
      <c r="AE103" s="50"/>
      <c r="AF103" s="54" t="s">
        <v>103</v>
      </c>
      <c r="AG103" s="34" t="s">
        <v>103</v>
      </c>
      <c r="AH103" s="34" t="s">
        <v>103</v>
      </c>
      <c r="AI103" s="85">
        <f t="shared" si="6"/>
        <v>0</v>
      </c>
      <c r="AJ103" s="34" t="s">
        <v>103</v>
      </c>
      <c r="AK103" s="34"/>
    </row>
    <row r="104" spans="1:37" ht="15" customHeight="1" x14ac:dyDescent="0.25">
      <c r="A104" s="4">
        <v>1257</v>
      </c>
      <c r="B104" t="s">
        <v>375</v>
      </c>
      <c r="E104" s="2">
        <v>2011</v>
      </c>
      <c r="G104" s="17" t="str">
        <f ca="1">IF(MasterTable[[#This Row],[Year Completed]]&lt;=YEAR(TODAY()),"Existing TOD","Planned TOD")</f>
        <v>Existing TOD</v>
      </c>
      <c r="H104" s="5" t="s">
        <v>376</v>
      </c>
      <c r="I104" t="s">
        <v>359</v>
      </c>
      <c r="J104" t="str">
        <f t="shared" si="4"/>
        <v>CO</v>
      </c>
      <c r="K104">
        <v>39.739809999999999</v>
      </c>
      <c r="L104" s="31">
        <v>-104.83599</v>
      </c>
      <c r="M104" s="51" t="s">
        <v>360</v>
      </c>
      <c r="N104" t="s">
        <v>68</v>
      </c>
      <c r="O104" s="2">
        <v>232</v>
      </c>
      <c r="P104" t="s">
        <v>157</v>
      </c>
      <c r="Q104" s="52" t="s">
        <v>158</v>
      </c>
      <c r="R104" s="9"/>
      <c r="S104" s="9"/>
      <c r="Z104" s="48">
        <f t="shared" si="7"/>
        <v>0</v>
      </c>
      <c r="AA104" s="2"/>
      <c r="AB104" s="2"/>
      <c r="AC104" s="2"/>
      <c r="AD104" s="2"/>
      <c r="AE104" s="47" t="s">
        <v>200</v>
      </c>
      <c r="AF104" s="84">
        <v>151700</v>
      </c>
      <c r="AG104" s="38">
        <v>16000</v>
      </c>
      <c r="AH104" s="38"/>
      <c r="AI104" s="85">
        <f t="shared" si="6"/>
        <v>167700</v>
      </c>
      <c r="AJ104" s="37">
        <v>0</v>
      </c>
      <c r="AK104" s="37"/>
    </row>
    <row r="105" spans="1:37" ht="15" customHeight="1" x14ac:dyDescent="0.25">
      <c r="A105" s="4">
        <v>1265</v>
      </c>
      <c r="B105" s="3" t="s">
        <v>377</v>
      </c>
      <c r="C105" s="3"/>
      <c r="D105" s="3"/>
      <c r="E105" s="2">
        <v>2016</v>
      </c>
      <c r="G105" s="17" t="str">
        <f ca="1">IF(MasterTable[[#This Row],[Year Completed]]&lt;=YEAR(TODAY()),"Existing TOD","Planned TOD")</f>
        <v>Existing TOD</v>
      </c>
      <c r="H105" s="3" t="s">
        <v>378</v>
      </c>
      <c r="I105" t="s">
        <v>359</v>
      </c>
      <c r="J105" t="str">
        <f t="shared" si="4"/>
        <v>CO</v>
      </c>
      <c r="K105">
        <v>39.737400000000001</v>
      </c>
      <c r="L105" s="31">
        <v>-104.83542</v>
      </c>
      <c r="M105" s="51" t="s">
        <v>360</v>
      </c>
      <c r="N105" s="4" t="s">
        <v>68</v>
      </c>
      <c r="O105" s="2">
        <v>232</v>
      </c>
      <c r="P105" s="8" t="s">
        <v>192</v>
      </c>
      <c r="Q105" s="52" t="s">
        <v>158</v>
      </c>
      <c r="T105" s="2"/>
      <c r="U105" s="2"/>
      <c r="V105" s="2"/>
      <c r="W105" s="2"/>
      <c r="X105" s="2"/>
      <c r="Y105" s="2"/>
      <c r="Z105" s="48">
        <f t="shared" si="7"/>
        <v>0</v>
      </c>
      <c r="AA105" s="2"/>
      <c r="AB105" s="2"/>
      <c r="AC105" s="2"/>
      <c r="AD105" s="2"/>
      <c r="AE105" s="51"/>
      <c r="AF105" s="84"/>
      <c r="AG105" s="38"/>
      <c r="AH105" s="38"/>
      <c r="AI105" s="85">
        <f t="shared" si="6"/>
        <v>0</v>
      </c>
      <c r="AJ105" s="27">
        <v>249</v>
      </c>
      <c r="AK105" s="27"/>
    </row>
    <row r="106" spans="1:37" ht="15" customHeight="1" x14ac:dyDescent="0.25">
      <c r="A106" s="4">
        <v>1266</v>
      </c>
      <c r="B106" s="3" t="s">
        <v>379</v>
      </c>
      <c r="C106" s="3"/>
      <c r="D106" s="3"/>
      <c r="E106" s="2">
        <v>2011</v>
      </c>
      <c r="G106" s="17" t="str">
        <f ca="1">IF(MasterTable[[#This Row],[Year Completed]]&lt;=YEAR(TODAY()),"Existing TOD","Planned TOD")</f>
        <v>Existing TOD</v>
      </c>
      <c r="H106" s="3" t="s">
        <v>380</v>
      </c>
      <c r="I106" t="s">
        <v>359</v>
      </c>
      <c r="J106" t="str">
        <f t="shared" si="4"/>
        <v>CO</v>
      </c>
      <c r="K106">
        <v>39.739910000000002</v>
      </c>
      <c r="L106" s="31">
        <v>-104.83337</v>
      </c>
      <c r="M106" s="51" t="s">
        <v>360</v>
      </c>
      <c r="N106" s="4" t="s">
        <v>68</v>
      </c>
      <c r="O106" s="2">
        <v>232</v>
      </c>
      <c r="P106" s="8" t="s">
        <v>192</v>
      </c>
      <c r="Q106" s="52" t="s">
        <v>158</v>
      </c>
      <c r="T106" s="2"/>
      <c r="U106" s="2"/>
      <c r="V106" s="2"/>
      <c r="W106" s="2"/>
      <c r="X106" s="2"/>
      <c r="Y106" s="2"/>
      <c r="Z106" s="48">
        <f t="shared" si="7"/>
        <v>0</v>
      </c>
      <c r="AA106" s="2"/>
      <c r="AB106" s="2"/>
      <c r="AC106" s="2"/>
      <c r="AD106" s="2"/>
      <c r="AE106" s="51"/>
      <c r="AF106" s="84"/>
      <c r="AG106" s="38"/>
      <c r="AH106" s="38"/>
      <c r="AI106" s="85">
        <f t="shared" si="6"/>
        <v>0</v>
      </c>
      <c r="AJ106" s="27">
        <v>153</v>
      </c>
      <c r="AK106" s="27"/>
    </row>
    <row r="107" spans="1:37" ht="15" customHeight="1" x14ac:dyDescent="0.25">
      <c r="A107" s="4">
        <v>1277</v>
      </c>
      <c r="B107" s="3" t="s">
        <v>381</v>
      </c>
      <c r="C107" s="3"/>
      <c r="D107" s="3"/>
      <c r="E107" s="2">
        <v>2012</v>
      </c>
      <c r="G107" s="17" t="str">
        <f ca="1">IF(MasterTable[[#This Row],[Year Completed]]&lt;=YEAR(TODAY()),"Existing TOD","Planned TOD")</f>
        <v>Existing TOD</v>
      </c>
      <c r="H107" s="3" t="s">
        <v>382</v>
      </c>
      <c r="I107" t="s">
        <v>359</v>
      </c>
      <c r="J107" t="str">
        <f t="shared" si="4"/>
        <v>CO</v>
      </c>
      <c r="K107">
        <v>39.648530000000001</v>
      </c>
      <c r="L107" s="31">
        <v>-104.87869999999999</v>
      </c>
      <c r="M107" s="51" t="s">
        <v>360</v>
      </c>
      <c r="N107" s="4" t="s">
        <v>72</v>
      </c>
      <c r="O107" s="2">
        <v>130</v>
      </c>
      <c r="P107" t="s">
        <v>168</v>
      </c>
      <c r="Q107" s="50" t="s">
        <v>162</v>
      </c>
      <c r="R107" s="9" t="s">
        <v>110</v>
      </c>
      <c r="S107" s="9"/>
      <c r="T107" s="2"/>
      <c r="U107" s="2"/>
      <c r="V107">
        <v>372</v>
      </c>
      <c r="W107" s="2"/>
      <c r="X107" s="2"/>
      <c r="Y107" s="2"/>
      <c r="Z107" s="48">
        <f t="shared" si="7"/>
        <v>372</v>
      </c>
      <c r="AA107" s="2"/>
      <c r="AB107" s="2"/>
      <c r="AC107" s="2"/>
      <c r="AD107" s="2"/>
      <c r="AE107" s="47"/>
      <c r="AF107" s="84"/>
      <c r="AG107" s="38"/>
      <c r="AH107" s="38"/>
      <c r="AI107" s="85">
        <f t="shared" si="6"/>
        <v>0</v>
      </c>
      <c r="AJ107" s="37">
        <v>0</v>
      </c>
      <c r="AK107" s="37"/>
    </row>
    <row r="108" spans="1:37" ht="15" customHeight="1" x14ac:dyDescent="0.25">
      <c r="A108" s="4">
        <v>1278</v>
      </c>
      <c r="B108" t="s">
        <v>383</v>
      </c>
      <c r="E108" s="2">
        <v>2005</v>
      </c>
      <c r="G108" s="17" t="str">
        <f ca="1">IF(MasterTable[[#This Row],[Year Completed]]&lt;=YEAR(TODAY()),"Existing TOD","Planned TOD")</f>
        <v>Existing TOD</v>
      </c>
      <c r="H108" s="5" t="s">
        <v>384</v>
      </c>
      <c r="I108" t="s">
        <v>359</v>
      </c>
      <c r="J108" t="str">
        <f t="shared" si="4"/>
        <v>CO</v>
      </c>
      <c r="K108">
        <v>39.646500000000003</v>
      </c>
      <c r="L108" s="31">
        <v>-104.87738</v>
      </c>
      <c r="M108" s="51" t="s">
        <v>360</v>
      </c>
      <c r="N108" t="s">
        <v>72</v>
      </c>
      <c r="O108" s="2">
        <v>130</v>
      </c>
      <c r="P108" t="s">
        <v>144</v>
      </c>
      <c r="Q108" s="47" t="s">
        <v>162</v>
      </c>
      <c r="R108" s="4" t="s">
        <v>106</v>
      </c>
      <c r="V108">
        <v>0</v>
      </c>
      <c r="W108">
        <v>169</v>
      </c>
      <c r="Z108" s="48">
        <f t="shared" si="7"/>
        <v>169</v>
      </c>
      <c r="AA108" s="2"/>
      <c r="AB108" s="2"/>
      <c r="AC108" s="2"/>
      <c r="AD108" s="2"/>
      <c r="AE108" s="47"/>
      <c r="AF108" s="84"/>
      <c r="AG108" s="38"/>
      <c r="AH108" s="38"/>
      <c r="AI108" s="85">
        <f t="shared" si="6"/>
        <v>0</v>
      </c>
      <c r="AJ108" s="37">
        <v>0</v>
      </c>
      <c r="AK108" s="37"/>
    </row>
    <row r="109" spans="1:37" ht="15" customHeight="1" x14ac:dyDescent="0.25">
      <c r="A109" s="4">
        <v>1279</v>
      </c>
      <c r="B109" s="3" t="s">
        <v>385</v>
      </c>
      <c r="C109" s="3"/>
      <c r="D109" s="3"/>
      <c r="E109" s="15">
        <v>2005</v>
      </c>
      <c r="F109" s="15"/>
      <c r="G109" s="17" t="str">
        <f ca="1">IF(MasterTable[[#This Row],[Year Completed]]&lt;=YEAR(TODAY()),"Existing TOD","Planned TOD")</f>
        <v>Existing TOD</v>
      </c>
      <c r="H109" s="3" t="s">
        <v>386</v>
      </c>
      <c r="I109" t="s">
        <v>359</v>
      </c>
      <c r="J109" t="str">
        <f t="shared" si="4"/>
        <v>CO</v>
      </c>
      <c r="K109">
        <v>39.650539999999999</v>
      </c>
      <c r="L109" s="31">
        <v>-104.87907</v>
      </c>
      <c r="M109" s="51" t="s">
        <v>360</v>
      </c>
      <c r="N109" s="4" t="s">
        <v>72</v>
      </c>
      <c r="O109" s="2">
        <v>130</v>
      </c>
      <c r="P109" s="12" t="s">
        <v>144</v>
      </c>
      <c r="Q109" s="50" t="s">
        <v>162</v>
      </c>
      <c r="R109" s="9" t="s">
        <v>110</v>
      </c>
      <c r="S109" s="9"/>
      <c r="V109">
        <v>132</v>
      </c>
      <c r="Z109" s="48">
        <f t="shared" si="7"/>
        <v>132</v>
      </c>
      <c r="AA109" s="2"/>
      <c r="AB109" s="2"/>
      <c r="AC109" s="2"/>
      <c r="AD109" s="2"/>
      <c r="AE109" s="47"/>
      <c r="AF109" s="56" t="s">
        <v>103</v>
      </c>
      <c r="AG109" s="40" t="s">
        <v>103</v>
      </c>
      <c r="AH109" s="40" t="s">
        <v>103</v>
      </c>
      <c r="AI109" s="85">
        <f t="shared" si="6"/>
        <v>0</v>
      </c>
      <c r="AJ109" s="40" t="s">
        <v>103</v>
      </c>
      <c r="AK109" s="40"/>
    </row>
    <row r="110" spans="1:37" ht="15" customHeight="1" x14ac:dyDescent="0.25">
      <c r="A110" s="4">
        <v>1284</v>
      </c>
      <c r="B110" s="1" t="s">
        <v>387</v>
      </c>
      <c r="E110" s="2">
        <v>2009</v>
      </c>
      <c r="G110" s="17" t="str">
        <f ca="1">IF(MasterTable[[#This Row],[Year Completed]]&lt;=YEAR(TODAY()),"Existing TOD","Planned TOD")</f>
        <v>Existing TOD</v>
      </c>
      <c r="H110" t="s">
        <v>388</v>
      </c>
      <c r="I110" t="s">
        <v>359</v>
      </c>
      <c r="J110" t="str">
        <f t="shared" si="4"/>
        <v>CO</v>
      </c>
      <c r="K110">
        <v>39.749720000000003</v>
      </c>
      <c r="L110" s="31">
        <v>-104.83799999999999</v>
      </c>
      <c r="M110" s="51" t="s">
        <v>360</v>
      </c>
      <c r="N110" t="s">
        <v>77</v>
      </c>
      <c r="O110" s="2">
        <v>235</v>
      </c>
      <c r="P110" t="s">
        <v>168</v>
      </c>
      <c r="Q110" s="50" t="s">
        <v>162</v>
      </c>
      <c r="R110" s="4" t="s">
        <v>110</v>
      </c>
      <c r="V110">
        <v>600</v>
      </c>
      <c r="Z110" s="48">
        <f t="shared" si="7"/>
        <v>600</v>
      </c>
      <c r="AA110" s="2"/>
      <c r="AB110" s="2"/>
      <c r="AC110" s="2"/>
      <c r="AD110" s="2"/>
      <c r="AE110" s="50" t="s">
        <v>169</v>
      </c>
      <c r="AG110" s="14">
        <v>16000</v>
      </c>
      <c r="AH110" s="14"/>
      <c r="AI110" s="85">
        <f t="shared" si="6"/>
        <v>16000</v>
      </c>
      <c r="AJ110" s="36">
        <v>0</v>
      </c>
      <c r="AK110" s="36"/>
    </row>
    <row r="111" spans="1:37" ht="15" customHeight="1" x14ac:dyDescent="0.25">
      <c r="A111" s="4">
        <v>1286</v>
      </c>
      <c r="B111" s="8" t="s">
        <v>389</v>
      </c>
      <c r="C111" s="3"/>
      <c r="D111" s="3"/>
      <c r="E111" s="2">
        <v>2020</v>
      </c>
      <c r="G111" s="17" t="str">
        <f ca="1">IF(MasterTable[[#This Row],[Year Completed]]&lt;=YEAR(TODAY()),"Existing TOD","Planned TOD")</f>
        <v>Existing TOD</v>
      </c>
      <c r="H111" s="8" t="s">
        <v>390</v>
      </c>
      <c r="I111" s="4" t="s">
        <v>141</v>
      </c>
      <c r="J111" t="str">
        <f t="shared" si="4"/>
        <v>CO</v>
      </c>
      <c r="K111">
        <v>39.754100000000001</v>
      </c>
      <c r="L111" s="43">
        <v>-104.85077099999999</v>
      </c>
      <c r="M111" s="51" t="s">
        <v>360</v>
      </c>
      <c r="N111" s="4" t="s">
        <v>77</v>
      </c>
      <c r="O111" s="2">
        <v>235</v>
      </c>
      <c r="P111" s="8" t="s">
        <v>144</v>
      </c>
      <c r="Q111" s="50" t="s">
        <v>162</v>
      </c>
      <c r="R111" s="4" t="s">
        <v>110</v>
      </c>
      <c r="T111" s="2"/>
      <c r="U111" s="2"/>
      <c r="V111">
        <v>280</v>
      </c>
      <c r="W111" s="2"/>
      <c r="X111" s="2"/>
      <c r="Y111" s="2"/>
      <c r="Z111" s="48">
        <f t="shared" si="7"/>
        <v>280</v>
      </c>
      <c r="AA111" s="2"/>
      <c r="AB111" s="2"/>
      <c r="AC111" s="2"/>
      <c r="AD111" s="2"/>
      <c r="AE111" s="51"/>
      <c r="AF111" s="84"/>
      <c r="AG111" s="38"/>
      <c r="AH111" s="38"/>
      <c r="AI111" s="85">
        <f t="shared" si="6"/>
        <v>0</v>
      </c>
      <c r="AJ111" s="27"/>
      <c r="AK111" s="27"/>
    </row>
    <row r="112" spans="1:37" ht="15" customHeight="1" x14ac:dyDescent="0.25">
      <c r="A112" s="4">
        <v>1294</v>
      </c>
      <c r="B112" t="s">
        <v>1195</v>
      </c>
      <c r="C112" t="s">
        <v>391</v>
      </c>
      <c r="D112" s="3"/>
      <c r="E112" s="18">
        <v>2018</v>
      </c>
      <c r="F112" s="18"/>
      <c r="G112" s="17" t="str">
        <f ca="1">IF(MasterTable[[#This Row],[Year Completed]]&lt;=YEAR(TODAY()),"Existing TOD","Planned TOD")</f>
        <v>Existing TOD</v>
      </c>
      <c r="H112" s="3" t="s">
        <v>392</v>
      </c>
      <c r="I112" s="4" t="s">
        <v>359</v>
      </c>
      <c r="J112" t="str">
        <f t="shared" si="4"/>
        <v>CO</v>
      </c>
      <c r="K112">
        <v>39.669629999999998</v>
      </c>
      <c r="L112" s="31">
        <v>-104.82505999999999</v>
      </c>
      <c r="M112" s="51" t="s">
        <v>360</v>
      </c>
      <c r="N112" s="4" t="s">
        <v>79</v>
      </c>
      <c r="O112" s="2">
        <v>233</v>
      </c>
      <c r="P112" s="12" t="s">
        <v>144</v>
      </c>
      <c r="Q112" s="50" t="s">
        <v>162</v>
      </c>
      <c r="R112" s="9" t="s">
        <v>110</v>
      </c>
      <c r="S112" s="9"/>
      <c r="T112" s="12"/>
      <c r="U112" s="12"/>
      <c r="V112">
        <v>424</v>
      </c>
      <c r="W112" s="12"/>
      <c r="X112" s="12"/>
      <c r="Y112" s="12"/>
      <c r="Z112" s="48">
        <f t="shared" si="7"/>
        <v>424</v>
      </c>
      <c r="AA112" s="2"/>
      <c r="AB112" s="2"/>
      <c r="AC112" s="2"/>
      <c r="AD112" s="2"/>
      <c r="AE112" s="53"/>
      <c r="AF112" s="59"/>
      <c r="AG112" s="25"/>
      <c r="AH112" s="25"/>
      <c r="AI112" s="85">
        <f t="shared" si="6"/>
        <v>0</v>
      </c>
      <c r="AJ112" s="33"/>
      <c r="AK112" s="33"/>
    </row>
    <row r="113" spans="1:37" ht="15" customHeight="1" x14ac:dyDescent="0.25">
      <c r="A113" s="4">
        <v>1296</v>
      </c>
      <c r="B113" s="8" t="s">
        <v>393</v>
      </c>
      <c r="C113" s="3"/>
      <c r="D113" s="3"/>
      <c r="E113" s="18">
        <v>2006</v>
      </c>
      <c r="F113" s="18">
        <v>1996</v>
      </c>
      <c r="G113" s="17" t="str">
        <f ca="1">IF(MasterTable[[#This Row],[Year Completed]]&lt;=YEAR(TODAY()),"Existing TOD","Planned TOD")</f>
        <v>Existing TOD</v>
      </c>
      <c r="H113" s="3" t="s">
        <v>394</v>
      </c>
      <c r="I113" s="4" t="s">
        <v>359</v>
      </c>
      <c r="J113" t="str">
        <f t="shared" si="4"/>
        <v>CO</v>
      </c>
      <c r="K113">
        <v>39.672449999999998</v>
      </c>
      <c r="L113" s="31">
        <v>-104.82621</v>
      </c>
      <c r="M113" s="51" t="s">
        <v>360</v>
      </c>
      <c r="N113" s="4" t="s">
        <v>79</v>
      </c>
      <c r="O113" s="2">
        <v>233</v>
      </c>
      <c r="P113" s="12" t="s">
        <v>192</v>
      </c>
      <c r="Q113" s="52" t="s">
        <v>158</v>
      </c>
      <c r="R113" s="9"/>
      <c r="S113" s="9"/>
      <c r="T113" s="12"/>
      <c r="U113" s="12"/>
      <c r="V113" s="12"/>
      <c r="W113" s="12"/>
      <c r="X113" s="12"/>
      <c r="Y113" s="12"/>
      <c r="Z113" s="48">
        <f t="shared" si="7"/>
        <v>0</v>
      </c>
      <c r="AA113" s="2"/>
      <c r="AB113" s="2"/>
      <c r="AC113" s="2"/>
      <c r="AD113" s="2"/>
      <c r="AE113" s="53"/>
      <c r="AF113" s="59"/>
      <c r="AG113" s="25"/>
      <c r="AH113" s="25"/>
      <c r="AI113" s="85">
        <f t="shared" si="6"/>
        <v>0</v>
      </c>
      <c r="AJ113" s="33">
        <v>137</v>
      </c>
      <c r="AK113" s="33"/>
    </row>
    <row r="114" spans="1:37" ht="15" customHeight="1" x14ac:dyDescent="0.25">
      <c r="A114" s="4">
        <v>1297</v>
      </c>
      <c r="B114" s="8" t="s">
        <v>1197</v>
      </c>
      <c r="C114" s="1" t="s">
        <v>1196</v>
      </c>
      <c r="D114" s="1"/>
      <c r="E114" s="19">
        <v>2019</v>
      </c>
      <c r="F114" s="19"/>
      <c r="G114" s="17" t="str">
        <f ca="1">IF(MasterTable[[#This Row],[Year Completed]]&lt;=YEAR(TODAY()),"Existing TOD","Planned TOD")</f>
        <v>Existing TOD</v>
      </c>
      <c r="H114" s="1" t="s">
        <v>395</v>
      </c>
      <c r="I114" t="s">
        <v>359</v>
      </c>
      <c r="J114" t="str">
        <f t="shared" si="4"/>
        <v>CO</v>
      </c>
      <c r="K114">
        <v>39.674129999999998</v>
      </c>
      <c r="L114" s="31">
        <v>-104.82477</v>
      </c>
      <c r="M114" s="51" t="s">
        <v>360</v>
      </c>
      <c r="N114" t="s">
        <v>79</v>
      </c>
      <c r="O114" s="2">
        <v>233</v>
      </c>
      <c r="P114" t="s">
        <v>168</v>
      </c>
      <c r="Q114" s="50" t="s">
        <v>162</v>
      </c>
      <c r="R114" s="9" t="s">
        <v>110</v>
      </c>
      <c r="S114" s="9"/>
      <c r="T114" s="12"/>
      <c r="U114" s="12"/>
      <c r="V114" s="12">
        <v>316</v>
      </c>
      <c r="W114" s="12"/>
      <c r="X114" s="12"/>
      <c r="Y114" s="12"/>
      <c r="Z114" s="48">
        <f t="shared" si="7"/>
        <v>316</v>
      </c>
      <c r="AA114" s="2"/>
      <c r="AB114" s="2"/>
      <c r="AC114" s="2"/>
      <c r="AD114" s="2"/>
      <c r="AE114" s="50" t="s">
        <v>169</v>
      </c>
      <c r="AF114" s="54" t="s">
        <v>103</v>
      </c>
      <c r="AG114" s="21">
        <v>12500</v>
      </c>
      <c r="AH114" s="34" t="s">
        <v>103</v>
      </c>
      <c r="AI114" s="85">
        <f t="shared" si="6"/>
        <v>12500</v>
      </c>
      <c r="AJ114" s="34" t="s">
        <v>103</v>
      </c>
      <c r="AK114" s="34"/>
    </row>
    <row r="115" spans="1:37" ht="15" customHeight="1" x14ac:dyDescent="0.25">
      <c r="A115" s="4">
        <v>1298</v>
      </c>
      <c r="B115" t="s">
        <v>396</v>
      </c>
      <c r="D115" t="s">
        <v>397</v>
      </c>
      <c r="E115" s="19">
        <v>2022</v>
      </c>
      <c r="F115" s="19"/>
      <c r="G115" s="17" t="str">
        <f ca="1">IF(MasterTable[[#This Row],[Year Completed]]&lt;=YEAR(TODAY()),"Existing TOD","Planned TOD")</f>
        <v>Existing TOD</v>
      </c>
      <c r="H115" t="s">
        <v>398</v>
      </c>
      <c r="I115" t="s">
        <v>359</v>
      </c>
      <c r="J115" t="str">
        <f t="shared" si="4"/>
        <v>CO</v>
      </c>
      <c r="K115">
        <v>39.659247185008198</v>
      </c>
      <c r="L115" s="43">
        <v>-104.846392651857</v>
      </c>
      <c r="M115" s="51" t="s">
        <v>360</v>
      </c>
      <c r="N115" t="s">
        <v>88</v>
      </c>
      <c r="O115" s="2">
        <v>32</v>
      </c>
      <c r="P115" s="8" t="s">
        <v>144</v>
      </c>
      <c r="Q115" s="50" t="s">
        <v>150</v>
      </c>
      <c r="R115" s="9" t="s">
        <v>110</v>
      </c>
      <c r="S115" s="9"/>
      <c r="T115" s="12">
        <v>63</v>
      </c>
      <c r="U115" s="12"/>
      <c r="W115" s="12"/>
      <c r="X115" s="12"/>
      <c r="Y115" s="12"/>
      <c r="Z115" s="48">
        <f t="shared" si="7"/>
        <v>63</v>
      </c>
      <c r="AA115" s="2"/>
      <c r="AB115" s="2"/>
      <c r="AC115" s="2"/>
      <c r="AD115" s="2"/>
      <c r="AE115" s="50"/>
      <c r="AF115" s="55"/>
      <c r="AG115" s="21"/>
      <c r="AH115" s="34" t="s">
        <v>103</v>
      </c>
      <c r="AI115" s="85">
        <f t="shared" si="6"/>
        <v>0</v>
      </c>
      <c r="AJ115" s="34" t="s">
        <v>103</v>
      </c>
      <c r="AK115" s="34"/>
    </row>
    <row r="116" spans="1:37" ht="15" customHeight="1" x14ac:dyDescent="0.25">
      <c r="A116" s="4">
        <v>1301</v>
      </c>
      <c r="B116" s="1" t="s">
        <v>399</v>
      </c>
      <c r="E116" s="19">
        <v>2017</v>
      </c>
      <c r="F116" s="19"/>
      <c r="G116" s="17" t="str">
        <f ca="1">IF(MasterTable[[#This Row],[Year Completed]]&lt;=YEAR(TODAY()),"Existing TOD","Planned TOD")</f>
        <v>Existing TOD</v>
      </c>
      <c r="H116" s="1" t="s">
        <v>400</v>
      </c>
      <c r="I116" t="s">
        <v>401</v>
      </c>
      <c r="J116" t="str">
        <f t="shared" si="4"/>
        <v>CO</v>
      </c>
      <c r="K116">
        <v>39.602930000000001</v>
      </c>
      <c r="L116" s="31">
        <v>-104.88854000000001</v>
      </c>
      <c r="M116" s="47" t="s">
        <v>402</v>
      </c>
      <c r="N116" t="s">
        <v>61</v>
      </c>
      <c r="O116" s="2">
        <v>2</v>
      </c>
      <c r="P116" s="12" t="s">
        <v>157</v>
      </c>
      <c r="Q116" s="52" t="s">
        <v>158</v>
      </c>
      <c r="R116" s="42" t="s">
        <v>103</v>
      </c>
      <c r="S116" s="42"/>
      <c r="T116" s="12"/>
      <c r="U116" s="12"/>
      <c r="V116" s="12"/>
      <c r="W116" s="12"/>
      <c r="X116" s="12"/>
      <c r="Y116" s="12"/>
      <c r="Z116" s="48">
        <f t="shared" si="7"/>
        <v>0</v>
      </c>
      <c r="AA116" s="2"/>
      <c r="AB116" s="2"/>
      <c r="AC116" s="2"/>
      <c r="AD116" s="2"/>
      <c r="AE116" s="50" t="s">
        <v>159</v>
      </c>
      <c r="AF116" s="55">
        <v>300000</v>
      </c>
      <c r="AG116" s="34" t="s">
        <v>103</v>
      </c>
      <c r="AH116" s="34" t="s">
        <v>103</v>
      </c>
      <c r="AI116" s="85">
        <f t="shared" si="6"/>
        <v>300000</v>
      </c>
      <c r="AJ116" s="34" t="s">
        <v>103</v>
      </c>
      <c r="AK116" s="34"/>
    </row>
    <row r="117" spans="1:37" ht="15" customHeight="1" x14ac:dyDescent="0.25">
      <c r="A117" s="4">
        <v>1302</v>
      </c>
      <c r="B117" t="s">
        <v>403</v>
      </c>
      <c r="E117" s="19">
        <v>2015</v>
      </c>
      <c r="F117" s="19"/>
      <c r="G117" s="17" t="str">
        <f ca="1">IF(MasterTable[[#This Row],[Year Completed]]&lt;=YEAR(TODAY()),"Existing TOD","Planned TOD")</f>
        <v>Existing TOD</v>
      </c>
      <c r="H117" s="1" t="s">
        <v>404</v>
      </c>
      <c r="I117" t="s">
        <v>401</v>
      </c>
      <c r="J117" t="str">
        <f t="shared" si="4"/>
        <v>CO</v>
      </c>
      <c r="K117">
        <v>39.602919999999997</v>
      </c>
      <c r="L117" s="31">
        <v>-104.89072</v>
      </c>
      <c r="M117" s="47" t="s">
        <v>402</v>
      </c>
      <c r="N117" t="s">
        <v>61</v>
      </c>
      <c r="O117" s="2">
        <v>2</v>
      </c>
      <c r="P117" s="12" t="s">
        <v>157</v>
      </c>
      <c r="Q117" s="52" t="s">
        <v>158</v>
      </c>
      <c r="R117" s="42" t="s">
        <v>103</v>
      </c>
      <c r="S117" s="42"/>
      <c r="T117" s="12"/>
      <c r="U117" s="12"/>
      <c r="V117" s="12"/>
      <c r="W117" s="12"/>
      <c r="X117" s="12"/>
      <c r="Y117" s="12"/>
      <c r="Z117" s="48">
        <f t="shared" si="7"/>
        <v>0</v>
      </c>
      <c r="AA117" s="2"/>
      <c r="AB117" s="2"/>
      <c r="AC117" s="2"/>
      <c r="AD117" s="2"/>
      <c r="AE117" s="50" t="s">
        <v>159</v>
      </c>
      <c r="AF117" s="55">
        <v>274000</v>
      </c>
      <c r="AG117" s="34" t="s">
        <v>103</v>
      </c>
      <c r="AH117" s="34" t="s">
        <v>103</v>
      </c>
      <c r="AI117" s="85">
        <f t="shared" si="6"/>
        <v>274000</v>
      </c>
      <c r="AJ117" s="34" t="s">
        <v>103</v>
      </c>
      <c r="AK117" s="34"/>
    </row>
    <row r="118" spans="1:37" ht="15" customHeight="1" x14ac:dyDescent="0.25">
      <c r="A118" s="4">
        <v>1303</v>
      </c>
      <c r="B118" s="1" t="s">
        <v>405</v>
      </c>
      <c r="E118" s="19">
        <v>2018</v>
      </c>
      <c r="F118" s="19"/>
      <c r="G118" s="17" t="str">
        <f ca="1">IF(MasterTable[[#This Row],[Year Completed]]&lt;=YEAR(TODAY()),"Existing TOD","Planned TOD")</f>
        <v>Existing TOD</v>
      </c>
      <c r="H118" s="1" t="s">
        <v>406</v>
      </c>
      <c r="I118" t="s">
        <v>401</v>
      </c>
      <c r="J118" t="str">
        <f t="shared" si="4"/>
        <v>CO</v>
      </c>
      <c r="K118">
        <v>39.602029999999999</v>
      </c>
      <c r="L118" s="31">
        <v>-104.89053</v>
      </c>
      <c r="M118" s="47" t="s">
        <v>402</v>
      </c>
      <c r="N118" t="s">
        <v>61</v>
      </c>
      <c r="O118" s="2">
        <v>2</v>
      </c>
      <c r="P118" s="12" t="s">
        <v>157</v>
      </c>
      <c r="Q118" s="52" t="s">
        <v>158</v>
      </c>
      <c r="R118" s="42" t="s">
        <v>103</v>
      </c>
      <c r="S118" s="42"/>
      <c r="T118" s="12"/>
      <c r="U118" s="12"/>
      <c r="V118" s="12"/>
      <c r="W118" s="12"/>
      <c r="X118" s="12"/>
      <c r="Y118" s="12"/>
      <c r="Z118" s="48">
        <f t="shared" si="7"/>
        <v>0</v>
      </c>
      <c r="AA118" s="2"/>
      <c r="AB118" s="2"/>
      <c r="AC118" s="2"/>
      <c r="AD118" s="2"/>
      <c r="AE118" s="50" t="s">
        <v>159</v>
      </c>
      <c r="AF118" s="55">
        <v>324000</v>
      </c>
      <c r="AG118" s="34" t="s">
        <v>103</v>
      </c>
      <c r="AH118" s="34" t="s">
        <v>103</v>
      </c>
      <c r="AI118" s="85">
        <f t="shared" si="6"/>
        <v>324000</v>
      </c>
      <c r="AJ118" s="34" t="s">
        <v>103</v>
      </c>
      <c r="AK118" s="34"/>
    </row>
    <row r="119" spans="1:37" ht="15" customHeight="1" x14ac:dyDescent="0.25">
      <c r="A119" s="4">
        <v>1304</v>
      </c>
      <c r="B119" s="1" t="s">
        <v>407</v>
      </c>
      <c r="E119" s="18">
        <v>2008</v>
      </c>
      <c r="F119" s="18"/>
      <c r="G119" s="17" t="str">
        <f ca="1">IF(MasterTable[[#This Row],[Year Completed]]&lt;=YEAR(TODAY()),"Existing TOD","Planned TOD")</f>
        <v>Existing TOD</v>
      </c>
      <c r="H119" s="1" t="s">
        <v>408</v>
      </c>
      <c r="I119" t="s">
        <v>401</v>
      </c>
      <c r="J119" t="str">
        <f t="shared" si="4"/>
        <v>CO</v>
      </c>
      <c r="K119">
        <v>39.600619999999999</v>
      </c>
      <c r="L119" s="31">
        <v>-104.89234</v>
      </c>
      <c r="M119" s="47" t="s">
        <v>402</v>
      </c>
      <c r="N119" t="s">
        <v>61</v>
      </c>
      <c r="O119" s="2">
        <v>2</v>
      </c>
      <c r="P119" s="12" t="s">
        <v>157</v>
      </c>
      <c r="Q119" s="52" t="s">
        <v>158</v>
      </c>
      <c r="R119" s="42" t="s">
        <v>103</v>
      </c>
      <c r="S119" s="42"/>
      <c r="T119" s="12"/>
      <c r="U119" s="12"/>
      <c r="V119" s="12"/>
      <c r="W119" s="12"/>
      <c r="X119" s="12"/>
      <c r="Y119" s="12"/>
      <c r="Z119" s="48">
        <f t="shared" si="7"/>
        <v>0</v>
      </c>
      <c r="AA119" s="2"/>
      <c r="AB119" s="2"/>
      <c r="AC119" s="2"/>
      <c r="AD119" s="2"/>
      <c r="AE119" s="50"/>
      <c r="AF119" s="55">
        <v>285000</v>
      </c>
      <c r="AG119" s="21"/>
      <c r="AH119" s="21">
        <v>14000</v>
      </c>
      <c r="AI119" s="85">
        <f t="shared" si="6"/>
        <v>299000</v>
      </c>
      <c r="AJ119" s="35">
        <v>0</v>
      </c>
      <c r="AK119" s="35"/>
    </row>
    <row r="120" spans="1:37" ht="15" customHeight="1" x14ac:dyDescent="0.25">
      <c r="A120" s="4">
        <v>1305</v>
      </c>
      <c r="B120" t="s">
        <v>409</v>
      </c>
      <c r="E120" s="19">
        <v>2009</v>
      </c>
      <c r="F120" s="19"/>
      <c r="G120" s="17" t="str">
        <f ca="1">IF(MasterTable[[#This Row],[Year Completed]]&lt;=YEAR(TODAY()),"Existing TOD","Planned TOD")</f>
        <v>Existing TOD</v>
      </c>
      <c r="H120" s="1" t="s">
        <v>410</v>
      </c>
      <c r="I120" t="s">
        <v>401</v>
      </c>
      <c r="J120" t="str">
        <f t="shared" si="4"/>
        <v>CO</v>
      </c>
      <c r="K120">
        <v>39.601059999999997</v>
      </c>
      <c r="L120" s="31">
        <v>-104.88967</v>
      </c>
      <c r="M120" s="47" t="s">
        <v>402</v>
      </c>
      <c r="N120" t="s">
        <v>61</v>
      </c>
      <c r="O120" s="2">
        <v>2</v>
      </c>
      <c r="P120" s="12" t="s">
        <v>157</v>
      </c>
      <c r="Q120" s="52" t="s">
        <v>158</v>
      </c>
      <c r="R120" s="42" t="s">
        <v>103</v>
      </c>
      <c r="S120" s="42"/>
      <c r="T120" s="12"/>
      <c r="U120" s="12"/>
      <c r="V120" s="12"/>
      <c r="W120" s="12"/>
      <c r="X120" s="12"/>
      <c r="Y120" s="12"/>
      <c r="Z120" s="48">
        <f t="shared" si="7"/>
        <v>0</v>
      </c>
      <c r="AA120" s="2"/>
      <c r="AB120" s="2"/>
      <c r="AC120" s="2"/>
      <c r="AD120" s="2"/>
      <c r="AE120" s="50" t="s">
        <v>159</v>
      </c>
      <c r="AF120" s="55">
        <v>241846</v>
      </c>
      <c r="AG120" s="21"/>
      <c r="AH120" s="34" t="s">
        <v>103</v>
      </c>
      <c r="AI120" s="85">
        <f t="shared" si="6"/>
        <v>241846</v>
      </c>
      <c r="AJ120" s="34" t="s">
        <v>103</v>
      </c>
      <c r="AK120" s="34"/>
    </row>
    <row r="121" spans="1:37" ht="15" customHeight="1" x14ac:dyDescent="0.25">
      <c r="A121" s="4">
        <v>1307</v>
      </c>
      <c r="B121" s="1" t="s">
        <v>411</v>
      </c>
      <c r="E121" s="19">
        <v>2004</v>
      </c>
      <c r="F121" s="19"/>
      <c r="G121" s="17" t="str">
        <f ca="1">IF(MasterTable[[#This Row],[Year Completed]]&lt;=YEAR(TODAY()),"Existing TOD","Planned TOD")</f>
        <v>Existing TOD</v>
      </c>
      <c r="H121" s="1" t="s">
        <v>412</v>
      </c>
      <c r="I121" t="s">
        <v>401</v>
      </c>
      <c r="J121" t="str">
        <f t="shared" si="4"/>
        <v>CO</v>
      </c>
      <c r="K121">
        <v>39.598109999999998</v>
      </c>
      <c r="L121" s="31">
        <v>-104.89567</v>
      </c>
      <c r="M121" s="47" t="s">
        <v>402</v>
      </c>
      <c r="N121" t="s">
        <v>61</v>
      </c>
      <c r="O121" s="2">
        <v>2</v>
      </c>
      <c r="P121" s="12" t="s">
        <v>157</v>
      </c>
      <c r="Q121" s="52" t="s">
        <v>158</v>
      </c>
      <c r="R121" s="42" t="s">
        <v>103</v>
      </c>
      <c r="S121" s="42"/>
      <c r="T121" s="12"/>
      <c r="U121" s="12"/>
      <c r="V121" s="12"/>
      <c r="W121" s="12"/>
      <c r="X121" s="12"/>
      <c r="Y121" s="12"/>
      <c r="Z121" s="48">
        <f t="shared" si="7"/>
        <v>0</v>
      </c>
      <c r="AA121" s="2"/>
      <c r="AB121" s="2"/>
      <c r="AC121" s="2"/>
      <c r="AD121" s="2"/>
      <c r="AE121" s="50"/>
      <c r="AF121" s="54" t="s">
        <v>103</v>
      </c>
      <c r="AG121" s="34" t="s">
        <v>103</v>
      </c>
      <c r="AH121" s="34" t="s">
        <v>103</v>
      </c>
      <c r="AI121" s="85">
        <f t="shared" si="6"/>
        <v>0</v>
      </c>
      <c r="AJ121" s="21">
        <v>86</v>
      </c>
      <c r="AK121" s="21"/>
    </row>
    <row r="122" spans="1:37" ht="15" customHeight="1" x14ac:dyDescent="0.25">
      <c r="A122" s="4">
        <v>1312</v>
      </c>
      <c r="B122" s="3" t="s">
        <v>413</v>
      </c>
      <c r="C122" s="3"/>
      <c r="D122" s="3"/>
      <c r="E122" s="2">
        <v>2013</v>
      </c>
      <c r="G122" s="17" t="str">
        <f ca="1">IF(MasterTable[[#This Row],[Year Completed]]&lt;=YEAR(TODAY()),"Existing TOD","Planned TOD")</f>
        <v>Existing TOD</v>
      </c>
      <c r="H122" s="3" t="s">
        <v>414</v>
      </c>
      <c r="I122" t="s">
        <v>141</v>
      </c>
      <c r="J122" t="str">
        <f t="shared" si="4"/>
        <v>CO</v>
      </c>
      <c r="K122">
        <v>39.629840000000002</v>
      </c>
      <c r="L122" s="31">
        <v>-104.91240999999999</v>
      </c>
      <c r="M122" s="51" t="s">
        <v>402</v>
      </c>
      <c r="N122" s="4" t="s">
        <v>65</v>
      </c>
      <c r="O122" s="2">
        <v>125</v>
      </c>
      <c r="P122" t="s">
        <v>144</v>
      </c>
      <c r="Q122" s="50" t="s">
        <v>162</v>
      </c>
      <c r="R122" s="9" t="s">
        <v>110</v>
      </c>
      <c r="S122" s="9"/>
      <c r="T122" s="2"/>
      <c r="U122" s="2"/>
      <c r="V122">
        <v>204</v>
      </c>
      <c r="W122" s="2"/>
      <c r="X122" s="2"/>
      <c r="Y122" s="2"/>
      <c r="Z122" s="48">
        <f t="shared" si="7"/>
        <v>204</v>
      </c>
      <c r="AA122" s="2"/>
      <c r="AB122" s="2"/>
      <c r="AC122" s="2"/>
      <c r="AD122" s="2"/>
      <c r="AE122" s="51"/>
      <c r="AF122" s="84"/>
      <c r="AG122" s="38"/>
      <c r="AH122" s="38"/>
      <c r="AI122" s="85">
        <f t="shared" si="6"/>
        <v>0</v>
      </c>
      <c r="AJ122" s="27"/>
      <c r="AK122" s="27"/>
    </row>
    <row r="123" spans="1:37" ht="15" customHeight="1" x14ac:dyDescent="0.25">
      <c r="A123" s="4">
        <v>1313</v>
      </c>
      <c r="B123" s="1" t="s">
        <v>415</v>
      </c>
      <c r="E123" s="2">
        <v>2018</v>
      </c>
      <c r="G123" s="17" t="str">
        <f ca="1">IF(MasterTable[[#This Row],[Year Completed]]&lt;=YEAR(TODAY()),"Existing TOD","Planned TOD")</f>
        <v>Existing TOD</v>
      </c>
      <c r="H123" s="1" t="s">
        <v>416</v>
      </c>
      <c r="I123" t="s">
        <v>141</v>
      </c>
      <c r="J123" t="str">
        <f t="shared" si="4"/>
        <v>CO</v>
      </c>
      <c r="K123">
        <v>39.624749999999999</v>
      </c>
      <c r="L123" s="31">
        <v>-104.90952</v>
      </c>
      <c r="M123" s="47" t="s">
        <v>402</v>
      </c>
      <c r="N123" t="s">
        <v>65</v>
      </c>
      <c r="O123" s="2">
        <v>125</v>
      </c>
      <c r="P123" s="12" t="s">
        <v>157</v>
      </c>
      <c r="Q123" s="52" t="s">
        <v>158</v>
      </c>
      <c r="R123" s="42" t="s">
        <v>103</v>
      </c>
      <c r="S123" s="42"/>
      <c r="T123" s="12"/>
      <c r="U123" s="12"/>
      <c r="V123" s="12"/>
      <c r="W123" s="12"/>
      <c r="X123" s="12"/>
      <c r="Y123" s="12"/>
      <c r="Z123" s="48">
        <f t="shared" si="7"/>
        <v>0</v>
      </c>
      <c r="AA123" s="2"/>
      <c r="AB123" s="2"/>
      <c r="AC123" s="2"/>
      <c r="AD123" s="2"/>
      <c r="AE123" s="50" t="s">
        <v>159</v>
      </c>
      <c r="AF123" s="60">
        <v>75000</v>
      </c>
      <c r="AG123" s="14"/>
      <c r="AH123" s="14"/>
      <c r="AI123" s="85">
        <f t="shared" si="6"/>
        <v>75000</v>
      </c>
      <c r="AJ123" s="36"/>
      <c r="AK123" s="36"/>
    </row>
    <row r="124" spans="1:37" ht="14.25" customHeight="1" x14ac:dyDescent="0.25">
      <c r="A124" s="4">
        <v>1314</v>
      </c>
      <c r="B124" s="1" t="s">
        <v>417</v>
      </c>
      <c r="E124" s="19">
        <v>2018</v>
      </c>
      <c r="F124" s="19"/>
      <c r="G124" s="17" t="str">
        <f ca="1">IF(MasterTable[[#This Row],[Year Completed]]&lt;=YEAR(TODAY()),"Existing TOD","Planned TOD")</f>
        <v>Existing TOD</v>
      </c>
      <c r="H124" s="1" t="s">
        <v>418</v>
      </c>
      <c r="I124" t="s">
        <v>141</v>
      </c>
      <c r="J124" t="str">
        <f t="shared" si="4"/>
        <v>CO</v>
      </c>
      <c r="K124">
        <v>39.62567</v>
      </c>
      <c r="L124" s="31">
        <v>-104.90953</v>
      </c>
      <c r="M124" s="47" t="s">
        <v>402</v>
      </c>
      <c r="N124" t="s">
        <v>65</v>
      </c>
      <c r="O124" s="2">
        <v>125</v>
      </c>
      <c r="P124" s="12" t="s">
        <v>144</v>
      </c>
      <c r="Q124" s="50" t="s">
        <v>162</v>
      </c>
      <c r="R124" s="9" t="s">
        <v>110</v>
      </c>
      <c r="S124" s="9"/>
      <c r="T124" s="12"/>
      <c r="U124" s="12"/>
      <c r="V124">
        <v>163</v>
      </c>
      <c r="W124" s="12"/>
      <c r="X124" s="12"/>
      <c r="Y124" s="12"/>
      <c r="Z124" s="48">
        <f t="shared" si="7"/>
        <v>163</v>
      </c>
      <c r="AA124" s="2"/>
      <c r="AB124" s="2"/>
      <c r="AC124" s="2"/>
      <c r="AD124" s="2"/>
      <c r="AE124" s="50"/>
      <c r="AF124" s="54" t="s">
        <v>103</v>
      </c>
      <c r="AG124" s="34" t="s">
        <v>103</v>
      </c>
      <c r="AH124" s="34" t="s">
        <v>103</v>
      </c>
      <c r="AI124" s="85">
        <f t="shared" si="6"/>
        <v>0</v>
      </c>
      <c r="AJ124" s="34" t="s">
        <v>103</v>
      </c>
      <c r="AK124" s="34"/>
    </row>
    <row r="125" spans="1:37" ht="15" customHeight="1" x14ac:dyDescent="0.25">
      <c r="A125" s="4">
        <v>1315</v>
      </c>
      <c r="B125" s="3" t="s">
        <v>419</v>
      </c>
      <c r="C125" s="3"/>
      <c r="D125" s="3"/>
      <c r="E125" s="2">
        <v>2009</v>
      </c>
      <c r="G125" s="17" t="str">
        <f ca="1">IF(MasterTable[[#This Row],[Year Completed]]&lt;=YEAR(TODAY()),"Existing TOD","Planned TOD")</f>
        <v>Existing TOD</v>
      </c>
      <c r="H125" s="3" t="s">
        <v>420</v>
      </c>
      <c r="I125" s="4" t="s">
        <v>141</v>
      </c>
      <c r="J125" t="str">
        <f t="shared" si="4"/>
        <v>CO</v>
      </c>
      <c r="K125">
        <v>39.628369999999997</v>
      </c>
      <c r="L125" s="31">
        <v>-104.91014</v>
      </c>
      <c r="M125" s="51" t="s">
        <v>402</v>
      </c>
      <c r="N125" s="4" t="s">
        <v>65</v>
      </c>
      <c r="O125" s="2">
        <v>125</v>
      </c>
      <c r="P125" s="12" t="s">
        <v>144</v>
      </c>
      <c r="Q125" s="50" t="s">
        <v>162</v>
      </c>
      <c r="R125" s="9" t="s">
        <v>110</v>
      </c>
      <c r="S125" s="9"/>
      <c r="T125" s="2"/>
      <c r="U125" s="2"/>
      <c r="V125">
        <v>270</v>
      </c>
      <c r="W125" s="2"/>
      <c r="X125" s="2"/>
      <c r="Y125" s="2"/>
      <c r="Z125" s="48">
        <f t="shared" si="7"/>
        <v>270</v>
      </c>
      <c r="AA125" s="2"/>
      <c r="AB125" s="2"/>
      <c r="AC125" s="2"/>
      <c r="AD125" s="2"/>
      <c r="AE125" s="51"/>
      <c r="AF125" s="84"/>
      <c r="AG125" s="38"/>
      <c r="AH125" s="38"/>
      <c r="AI125" s="85">
        <f t="shared" si="6"/>
        <v>0</v>
      </c>
      <c r="AJ125" s="27"/>
      <c r="AK125" s="27"/>
    </row>
    <row r="126" spans="1:37" ht="15" customHeight="1" x14ac:dyDescent="0.25">
      <c r="A126" s="4">
        <v>1316</v>
      </c>
      <c r="B126" s="3" t="s">
        <v>421</v>
      </c>
      <c r="C126" s="3"/>
      <c r="D126" s="3"/>
      <c r="E126" s="2">
        <v>2009</v>
      </c>
      <c r="G126" s="17" t="str">
        <f ca="1">IF(MasterTable[[#This Row],[Year Completed]]&lt;=YEAR(TODAY()),"Existing TOD","Planned TOD")</f>
        <v>Existing TOD</v>
      </c>
      <c r="H126" s="3" t="s">
        <v>422</v>
      </c>
      <c r="I126" s="4" t="s">
        <v>141</v>
      </c>
      <c r="J126" t="str">
        <f t="shared" si="4"/>
        <v>CO</v>
      </c>
      <c r="K126">
        <v>39.628660000000004</v>
      </c>
      <c r="L126" s="31">
        <v>-104.90795</v>
      </c>
      <c r="M126" s="51" t="s">
        <v>402</v>
      </c>
      <c r="N126" s="4" t="s">
        <v>65</v>
      </c>
      <c r="O126" s="2">
        <v>125</v>
      </c>
      <c r="P126" s="8" t="s">
        <v>144</v>
      </c>
      <c r="Q126" s="47" t="s">
        <v>162</v>
      </c>
      <c r="R126" s="9" t="s">
        <v>110</v>
      </c>
      <c r="S126" s="9"/>
      <c r="T126" s="2"/>
      <c r="U126" s="2"/>
      <c r="V126">
        <v>201</v>
      </c>
      <c r="W126" s="2"/>
      <c r="X126" s="2"/>
      <c r="Y126" s="2"/>
      <c r="Z126" s="48">
        <f t="shared" si="7"/>
        <v>201</v>
      </c>
      <c r="AA126" s="2"/>
      <c r="AB126" s="2"/>
      <c r="AC126" s="2"/>
      <c r="AD126" s="2"/>
      <c r="AE126" s="51"/>
      <c r="AG126" s="14"/>
      <c r="AH126" s="14"/>
      <c r="AI126" s="85">
        <f t="shared" si="6"/>
        <v>0</v>
      </c>
      <c r="AJ126" s="36">
        <v>0</v>
      </c>
      <c r="AK126" s="36"/>
    </row>
    <row r="127" spans="1:37" ht="15" customHeight="1" x14ac:dyDescent="0.25">
      <c r="A127" s="4">
        <v>1317</v>
      </c>
      <c r="B127" s="3" t="s">
        <v>423</v>
      </c>
      <c r="C127" s="8" t="s">
        <v>424</v>
      </c>
      <c r="D127" t="s">
        <v>1013</v>
      </c>
      <c r="E127" s="2">
        <v>2014</v>
      </c>
      <c r="G127" s="17" t="str">
        <f ca="1">IF(MasterTable[[#This Row],[Year Completed]]&lt;=YEAR(TODAY()),"Existing TOD","Planned TOD")</f>
        <v>Existing TOD</v>
      </c>
      <c r="H127" s="3" t="s">
        <v>425</v>
      </c>
      <c r="I127" t="s">
        <v>141</v>
      </c>
      <c r="J127" t="str">
        <f t="shared" si="4"/>
        <v>CO</v>
      </c>
      <c r="K127">
        <v>39.624769999999998</v>
      </c>
      <c r="L127" s="31">
        <v>-104.90783999999999</v>
      </c>
      <c r="M127" s="51" t="s">
        <v>402</v>
      </c>
      <c r="N127" s="4" t="s">
        <v>65</v>
      </c>
      <c r="O127" s="2">
        <v>125</v>
      </c>
      <c r="P127" t="s">
        <v>144</v>
      </c>
      <c r="Q127" s="50" t="s">
        <v>162</v>
      </c>
      <c r="R127" s="9" t="s">
        <v>110</v>
      </c>
      <c r="S127" s="9"/>
      <c r="T127" s="2"/>
      <c r="U127" s="2"/>
      <c r="V127">
        <v>353</v>
      </c>
      <c r="W127" s="2"/>
      <c r="X127" s="2"/>
      <c r="Y127" s="2"/>
      <c r="Z127" s="48">
        <f t="shared" si="7"/>
        <v>353</v>
      </c>
      <c r="AA127" s="2"/>
      <c r="AB127" s="2"/>
      <c r="AC127" s="2"/>
      <c r="AD127" s="2"/>
      <c r="AE127" s="51"/>
      <c r="AF127" s="84"/>
      <c r="AG127" s="38"/>
      <c r="AH127" s="38"/>
      <c r="AI127" s="85">
        <f t="shared" si="6"/>
        <v>0</v>
      </c>
      <c r="AJ127" s="27"/>
      <c r="AK127" s="27"/>
    </row>
    <row r="128" spans="1:37" ht="15" customHeight="1" x14ac:dyDescent="0.25">
      <c r="A128" s="4">
        <v>1318</v>
      </c>
      <c r="B128" s="3" t="s">
        <v>426</v>
      </c>
      <c r="C128" s="8" t="s">
        <v>427</v>
      </c>
      <c r="D128" t="s">
        <v>1013</v>
      </c>
      <c r="E128" s="2">
        <v>2016</v>
      </c>
      <c r="G128" s="17" t="str">
        <f ca="1">IF(MasterTable[[#This Row],[Year Completed]]&lt;=YEAR(TODAY()),"Existing TOD","Planned TOD")</f>
        <v>Existing TOD</v>
      </c>
      <c r="H128" s="3" t="s">
        <v>428</v>
      </c>
      <c r="I128" t="s">
        <v>141</v>
      </c>
      <c r="J128" t="str">
        <f t="shared" si="4"/>
        <v>CO</v>
      </c>
      <c r="K128">
        <v>39.624899999999997</v>
      </c>
      <c r="L128" s="31">
        <v>-104.90588</v>
      </c>
      <c r="M128" s="51" t="s">
        <v>402</v>
      </c>
      <c r="N128" s="4" t="s">
        <v>65</v>
      </c>
      <c r="O128" s="2">
        <v>125</v>
      </c>
      <c r="P128" s="8" t="s">
        <v>144</v>
      </c>
      <c r="Q128" s="51" t="s">
        <v>162</v>
      </c>
      <c r="R128" s="4" t="s">
        <v>110</v>
      </c>
      <c r="T128" s="2"/>
      <c r="U128" s="2"/>
      <c r="V128">
        <v>325</v>
      </c>
      <c r="W128" s="2"/>
      <c r="X128" s="2"/>
      <c r="Y128" s="2"/>
      <c r="Z128" s="48">
        <f t="shared" si="7"/>
        <v>325</v>
      </c>
      <c r="AA128" s="2"/>
      <c r="AB128" s="2"/>
      <c r="AC128" s="2"/>
      <c r="AD128" s="2"/>
      <c r="AE128" s="51"/>
      <c r="AF128" s="84"/>
      <c r="AG128" s="38"/>
      <c r="AH128" s="38"/>
      <c r="AI128" s="85">
        <f t="shared" si="6"/>
        <v>0</v>
      </c>
      <c r="AJ128" s="27"/>
      <c r="AK128" s="27"/>
    </row>
    <row r="129" spans="1:37" ht="15" customHeight="1" x14ac:dyDescent="0.25">
      <c r="A129" s="4">
        <v>1319</v>
      </c>
      <c r="B129" s="1" t="s">
        <v>429</v>
      </c>
      <c r="C129" s="12" t="s">
        <v>430</v>
      </c>
      <c r="D129" t="s">
        <v>1013</v>
      </c>
      <c r="E129" s="19">
        <v>2018</v>
      </c>
      <c r="F129" s="19"/>
      <c r="G129" s="17" t="str">
        <f ca="1">IF(MasterTable[[#This Row],[Year Completed]]&lt;=YEAR(TODAY()),"Existing TOD","Planned TOD")</f>
        <v>Existing TOD</v>
      </c>
      <c r="H129" s="1" t="s">
        <v>431</v>
      </c>
      <c r="I129" t="s">
        <v>141</v>
      </c>
      <c r="J129" t="str">
        <f t="shared" si="4"/>
        <v>CO</v>
      </c>
      <c r="K129">
        <v>39.624690000000001</v>
      </c>
      <c r="L129" s="31">
        <v>-104.90448000000001</v>
      </c>
      <c r="M129" s="47" t="s">
        <v>402</v>
      </c>
      <c r="N129" t="s">
        <v>65</v>
      </c>
      <c r="O129" s="2">
        <v>125</v>
      </c>
      <c r="P129" s="12" t="s">
        <v>157</v>
      </c>
      <c r="Q129" s="52" t="s">
        <v>158</v>
      </c>
      <c r="R129" s="42" t="s">
        <v>103</v>
      </c>
      <c r="S129" s="42"/>
      <c r="T129" s="12"/>
      <c r="U129" s="12"/>
      <c r="V129" s="12"/>
      <c r="W129" s="12"/>
      <c r="X129" s="12"/>
      <c r="Y129" s="12"/>
      <c r="Z129" s="48">
        <f t="shared" si="7"/>
        <v>0</v>
      </c>
      <c r="AA129" s="2"/>
      <c r="AB129" s="2"/>
      <c r="AC129" s="2"/>
      <c r="AD129" s="2"/>
      <c r="AE129" s="50" t="s">
        <v>159</v>
      </c>
      <c r="AF129" s="55">
        <v>315000</v>
      </c>
      <c r="AG129" s="34" t="s">
        <v>103</v>
      </c>
      <c r="AH129" s="34" t="s">
        <v>103</v>
      </c>
      <c r="AI129" s="85">
        <f t="shared" si="6"/>
        <v>315000</v>
      </c>
      <c r="AJ129" s="34" t="s">
        <v>103</v>
      </c>
      <c r="AK129" s="34"/>
    </row>
    <row r="130" spans="1:37" ht="15" customHeight="1" x14ac:dyDescent="0.25">
      <c r="A130" s="4">
        <v>1320</v>
      </c>
      <c r="B130" s="3" t="s">
        <v>432</v>
      </c>
      <c r="C130" s="3"/>
      <c r="D130" s="3"/>
      <c r="E130" s="2">
        <v>2015</v>
      </c>
      <c r="G130" s="17" t="str">
        <f ca="1">IF(MasterTable[[#This Row],[Year Completed]]&lt;=YEAR(TODAY()),"Existing TOD","Planned TOD")</f>
        <v>Existing TOD</v>
      </c>
      <c r="H130" s="3" t="s">
        <v>433</v>
      </c>
      <c r="I130" s="4" t="s">
        <v>141</v>
      </c>
      <c r="J130" t="str">
        <f t="shared" ref="J130:J193" si="8">"CO"</f>
        <v>CO</v>
      </c>
      <c r="K130">
        <v>39.62997</v>
      </c>
      <c r="L130" s="31">
        <v>-104.90243</v>
      </c>
      <c r="M130" s="51" t="s">
        <v>402</v>
      </c>
      <c r="N130" s="4" t="s">
        <v>65</v>
      </c>
      <c r="O130" s="2">
        <v>125</v>
      </c>
      <c r="P130" s="12" t="s">
        <v>144</v>
      </c>
      <c r="Q130" s="50" t="s">
        <v>162</v>
      </c>
      <c r="R130" s="9" t="s">
        <v>110</v>
      </c>
      <c r="S130" s="9"/>
      <c r="T130" s="18"/>
      <c r="U130" s="18"/>
      <c r="V130">
        <v>408</v>
      </c>
      <c r="W130" s="18"/>
      <c r="X130" s="18"/>
      <c r="Y130" s="18"/>
      <c r="Z130" s="48">
        <f t="shared" ref="Z130:Z161" si="9">SUM(T130:Y130)</f>
        <v>408</v>
      </c>
      <c r="AA130" s="2"/>
      <c r="AB130" s="2"/>
      <c r="AC130" s="2"/>
      <c r="AD130" s="2"/>
      <c r="AE130" s="53"/>
      <c r="AF130" s="84"/>
      <c r="AG130" s="38"/>
      <c r="AH130" s="38"/>
      <c r="AI130" s="85">
        <f t="shared" ref="AI130:AI193" si="10">SUM(AF130:AH130)</f>
        <v>0</v>
      </c>
      <c r="AJ130" s="27"/>
      <c r="AK130" s="27"/>
    </row>
    <row r="131" spans="1:37" ht="15" customHeight="1" x14ac:dyDescent="0.25">
      <c r="A131" s="4">
        <v>1322</v>
      </c>
      <c r="B131" s="5" t="s">
        <v>434</v>
      </c>
      <c r="C131" s="5" t="s">
        <v>435</v>
      </c>
      <c r="D131" t="s">
        <v>1013</v>
      </c>
      <c r="E131" s="2">
        <v>2020</v>
      </c>
      <c r="F131" s="16"/>
      <c r="G131" s="17" t="str">
        <f ca="1">IF(MasterTable[[#This Row],[Year Completed]]&lt;=YEAR(TODAY()),"Existing TOD","Planned TOD")</f>
        <v>Existing TOD</v>
      </c>
      <c r="H131" s="1" t="s">
        <v>436</v>
      </c>
      <c r="I131" t="s">
        <v>141</v>
      </c>
      <c r="J131" t="str">
        <f t="shared" si="8"/>
        <v>CO</v>
      </c>
      <c r="K131">
        <v>39.626530000000002</v>
      </c>
      <c r="L131" s="31">
        <v>-104.90615</v>
      </c>
      <c r="M131" s="47" t="s">
        <v>402</v>
      </c>
      <c r="N131" t="s">
        <v>65</v>
      </c>
      <c r="O131" s="2">
        <v>125</v>
      </c>
      <c r="P131" t="s">
        <v>157</v>
      </c>
      <c r="Q131" s="52" t="s">
        <v>158</v>
      </c>
      <c r="R131" s="9"/>
      <c r="S131" s="9"/>
      <c r="Z131" s="48">
        <f t="shared" si="9"/>
        <v>0</v>
      </c>
      <c r="AA131" s="2"/>
      <c r="AB131" s="2"/>
      <c r="AC131" s="2"/>
      <c r="AD131" s="2"/>
      <c r="AE131" s="47" t="s">
        <v>200</v>
      </c>
      <c r="AF131" s="58">
        <v>385992</v>
      </c>
      <c r="AG131" s="23">
        <v>6908</v>
      </c>
      <c r="AH131" s="20"/>
      <c r="AI131" s="85">
        <f t="shared" si="10"/>
        <v>392900</v>
      </c>
      <c r="AJ131" s="20"/>
      <c r="AK131" s="20"/>
    </row>
    <row r="132" spans="1:37" ht="15" customHeight="1" x14ac:dyDescent="0.25">
      <c r="A132" s="4">
        <v>1327</v>
      </c>
      <c r="B132" t="s">
        <v>437</v>
      </c>
      <c r="C132" s="3" t="s">
        <v>438</v>
      </c>
      <c r="D132" s="3"/>
      <c r="E132" s="2">
        <v>2020</v>
      </c>
      <c r="G132" s="17" t="str">
        <f ca="1">IF(MasterTable[[#This Row],[Year Completed]]&lt;=YEAR(TODAY()),"Existing TOD","Planned TOD")</f>
        <v>Existing TOD</v>
      </c>
      <c r="H132" s="3" t="s">
        <v>439</v>
      </c>
      <c r="I132" s="4" t="s">
        <v>141</v>
      </c>
      <c r="J132" t="str">
        <f t="shared" si="8"/>
        <v>CO</v>
      </c>
      <c r="K132">
        <v>39.67718</v>
      </c>
      <c r="L132" s="31">
        <v>-104.94027</v>
      </c>
      <c r="M132" s="51" t="s">
        <v>402</v>
      </c>
      <c r="N132" t="s">
        <v>70</v>
      </c>
      <c r="O132" s="2">
        <v>127</v>
      </c>
      <c r="P132" t="s">
        <v>144</v>
      </c>
      <c r="Q132" s="50" t="s">
        <v>162</v>
      </c>
      <c r="R132" s="9" t="s">
        <v>110</v>
      </c>
      <c r="S132" s="9"/>
      <c r="T132" s="2"/>
      <c r="U132" s="2"/>
      <c r="V132">
        <v>350</v>
      </c>
      <c r="W132" s="2"/>
      <c r="X132" s="2"/>
      <c r="Y132" s="2"/>
      <c r="Z132" s="48">
        <f t="shared" si="9"/>
        <v>350</v>
      </c>
      <c r="AA132" s="2"/>
      <c r="AB132" s="2"/>
      <c r="AC132" s="2"/>
      <c r="AD132" s="2"/>
      <c r="AE132" s="51"/>
      <c r="AF132" s="84"/>
      <c r="AG132" s="38"/>
      <c r="AH132" s="38"/>
      <c r="AI132" s="85">
        <f t="shared" si="10"/>
        <v>0</v>
      </c>
      <c r="AJ132" s="27"/>
      <c r="AK132" s="27"/>
    </row>
    <row r="133" spans="1:37" ht="15" customHeight="1" x14ac:dyDescent="0.25">
      <c r="A133" s="4">
        <v>1335</v>
      </c>
      <c r="B133" t="s">
        <v>440</v>
      </c>
      <c r="E133" s="19">
        <v>2017</v>
      </c>
      <c r="F133" s="19"/>
      <c r="G133" s="17" t="str">
        <f ca="1">IF(MasterTable[[#This Row],[Year Completed]]&lt;=YEAR(TODAY()),"Existing TOD","Planned TOD")</f>
        <v>Existing TOD</v>
      </c>
      <c r="H133" s="1" t="s">
        <v>441</v>
      </c>
      <c r="I133" s="4" t="s">
        <v>141</v>
      </c>
      <c r="J133" t="str">
        <f t="shared" si="8"/>
        <v>CO</v>
      </c>
      <c r="K133">
        <v>39.680900000000001</v>
      </c>
      <c r="L133" s="31">
        <v>-104.93819999999999</v>
      </c>
      <c r="M133" s="47" t="s">
        <v>402</v>
      </c>
      <c r="N133" t="s">
        <v>70</v>
      </c>
      <c r="O133" s="2">
        <v>127</v>
      </c>
      <c r="P133" s="12" t="s">
        <v>157</v>
      </c>
      <c r="Q133" s="52" t="s">
        <v>158</v>
      </c>
      <c r="R133" s="42" t="s">
        <v>103</v>
      </c>
      <c r="S133" s="42"/>
      <c r="T133" s="12"/>
      <c r="U133" s="12"/>
      <c r="V133" s="12"/>
      <c r="W133" s="12"/>
      <c r="X133" s="12"/>
      <c r="Y133" s="12"/>
      <c r="Z133" s="48">
        <f t="shared" si="9"/>
        <v>0</v>
      </c>
      <c r="AA133" s="2"/>
      <c r="AB133" s="2"/>
      <c r="AC133" s="2"/>
      <c r="AD133" s="2"/>
      <c r="AE133" s="47" t="s">
        <v>200</v>
      </c>
      <c r="AF133" s="55">
        <v>220000</v>
      </c>
      <c r="AG133" s="21">
        <v>12000</v>
      </c>
      <c r="AH133" s="34" t="s">
        <v>103</v>
      </c>
      <c r="AI133" s="85">
        <f t="shared" si="10"/>
        <v>232000</v>
      </c>
      <c r="AJ133" s="34" t="s">
        <v>103</v>
      </c>
      <c r="AK133" s="34"/>
    </row>
    <row r="134" spans="1:37" ht="15" customHeight="1" x14ac:dyDescent="0.25">
      <c r="A134" s="4">
        <v>1336</v>
      </c>
      <c r="B134" s="3" t="s">
        <v>442</v>
      </c>
      <c r="E134" s="2">
        <v>2014</v>
      </c>
      <c r="G134" s="17" t="str">
        <f ca="1">IF(MasterTable[[#This Row],[Year Completed]]&lt;=YEAR(TODAY()),"Existing TOD","Planned TOD")</f>
        <v>Existing TOD</v>
      </c>
      <c r="H134" s="3" t="s">
        <v>443</v>
      </c>
      <c r="I134" t="s">
        <v>74</v>
      </c>
      <c r="J134" t="str">
        <f t="shared" si="8"/>
        <v>CO</v>
      </c>
      <c r="K134">
        <v>39.56223</v>
      </c>
      <c r="L134" s="31">
        <v>-104.86853000000001</v>
      </c>
      <c r="M134" s="47" t="s">
        <v>402</v>
      </c>
      <c r="N134" t="s">
        <v>71</v>
      </c>
      <c r="O134" s="2">
        <v>119</v>
      </c>
      <c r="P134" t="s">
        <v>168</v>
      </c>
      <c r="Q134" s="50" t="s">
        <v>162</v>
      </c>
      <c r="R134" s="4" t="s">
        <v>110</v>
      </c>
      <c r="V134">
        <v>265</v>
      </c>
      <c r="Z134" s="48">
        <f t="shared" si="9"/>
        <v>265</v>
      </c>
      <c r="AA134" s="2"/>
      <c r="AB134" s="2"/>
      <c r="AC134" s="2"/>
      <c r="AD134" s="2"/>
      <c r="AE134" s="50" t="s">
        <v>169</v>
      </c>
      <c r="AG134" s="14">
        <v>1500</v>
      </c>
      <c r="AH134" s="14"/>
      <c r="AI134" s="85">
        <f t="shared" si="10"/>
        <v>1500</v>
      </c>
      <c r="AJ134" s="36">
        <v>0</v>
      </c>
      <c r="AK134" s="36"/>
    </row>
    <row r="135" spans="1:37" ht="15" customHeight="1" x14ac:dyDescent="0.25">
      <c r="A135" s="4">
        <v>1340</v>
      </c>
      <c r="B135" t="s">
        <v>444</v>
      </c>
      <c r="E135" s="22">
        <v>2017</v>
      </c>
      <c r="F135" s="22"/>
      <c r="G135" s="17" t="str">
        <f ca="1">IF(MasterTable[[#This Row],[Year Completed]]&lt;=YEAR(TODAY()),"Existing TOD","Planned TOD")</f>
        <v>Existing TOD</v>
      </c>
      <c r="H135" s="5" t="s">
        <v>445</v>
      </c>
      <c r="J135" t="str">
        <f t="shared" si="8"/>
        <v>CO</v>
      </c>
      <c r="K135">
        <v>39.580109999999998</v>
      </c>
      <c r="L135" s="31">
        <v>-104.88185</v>
      </c>
      <c r="M135" s="47" t="s">
        <v>402</v>
      </c>
      <c r="N135" t="s">
        <v>73</v>
      </c>
      <c r="O135" s="2">
        <v>122</v>
      </c>
      <c r="P135" s="12" t="s">
        <v>157</v>
      </c>
      <c r="Q135" s="52" t="s">
        <v>158</v>
      </c>
      <c r="R135" s="9"/>
      <c r="S135" s="9"/>
      <c r="T135" s="12"/>
      <c r="U135" s="12"/>
      <c r="V135" s="12"/>
      <c r="W135" s="12"/>
      <c r="X135" s="12"/>
      <c r="Y135" s="12"/>
      <c r="Z135" s="48">
        <f t="shared" si="9"/>
        <v>0</v>
      </c>
      <c r="AA135" s="2"/>
      <c r="AB135" s="2"/>
      <c r="AC135" s="2"/>
      <c r="AD135" s="2"/>
      <c r="AE135" s="50" t="s">
        <v>159</v>
      </c>
      <c r="AF135" s="58">
        <v>220000</v>
      </c>
      <c r="AG135" s="23"/>
      <c r="AH135" s="23"/>
      <c r="AI135" s="85">
        <f t="shared" si="10"/>
        <v>220000</v>
      </c>
      <c r="AJ135" s="23"/>
      <c r="AK135" s="23"/>
    </row>
    <row r="136" spans="1:37" ht="15" customHeight="1" x14ac:dyDescent="0.25">
      <c r="A136" s="4">
        <v>1341</v>
      </c>
      <c r="B136" s="3" t="s">
        <v>446</v>
      </c>
      <c r="C136" s="3"/>
      <c r="D136" s="3"/>
      <c r="E136" s="2">
        <v>2009</v>
      </c>
      <c r="G136" s="17" t="str">
        <f ca="1">IF(MasterTable[[#This Row],[Year Completed]]&lt;=YEAR(TODAY()),"Existing TOD","Planned TOD")</f>
        <v>Existing TOD</v>
      </c>
      <c r="H136" s="3" t="s">
        <v>447</v>
      </c>
      <c r="I136" s="4"/>
      <c r="J136" t="str">
        <f t="shared" si="8"/>
        <v>CO</v>
      </c>
      <c r="K136">
        <v>39.581940000000003</v>
      </c>
      <c r="L136" s="31">
        <v>-104.87237</v>
      </c>
      <c r="M136" s="51" t="s">
        <v>402</v>
      </c>
      <c r="N136" s="4" t="s">
        <v>73</v>
      </c>
      <c r="O136" s="2">
        <v>122</v>
      </c>
      <c r="P136" t="s">
        <v>144</v>
      </c>
      <c r="Q136" s="47" t="s">
        <v>162</v>
      </c>
      <c r="R136" s="4" t="s">
        <v>110</v>
      </c>
      <c r="V136">
        <v>219</v>
      </c>
      <c r="Z136" s="48">
        <f t="shared" si="9"/>
        <v>219</v>
      </c>
      <c r="AA136" s="2"/>
      <c r="AB136" s="2"/>
      <c r="AC136" s="2"/>
      <c r="AD136" s="2"/>
      <c r="AE136" s="47"/>
      <c r="AG136" s="14"/>
      <c r="AH136" s="14"/>
      <c r="AI136" s="85">
        <f t="shared" si="10"/>
        <v>0</v>
      </c>
      <c r="AJ136" s="36">
        <v>0</v>
      </c>
      <c r="AK136" s="36"/>
    </row>
    <row r="137" spans="1:37" ht="15" customHeight="1" x14ac:dyDescent="0.25">
      <c r="A137" s="4">
        <v>1342</v>
      </c>
      <c r="B137" s="3" t="s">
        <v>448</v>
      </c>
      <c r="C137" s="3"/>
      <c r="D137" s="3"/>
      <c r="E137" s="2">
        <v>2009</v>
      </c>
      <c r="G137" s="17" t="str">
        <f ca="1">IF(MasterTable[[#This Row],[Year Completed]]&lt;=YEAR(TODAY()),"Existing TOD","Planned TOD")</f>
        <v>Existing TOD</v>
      </c>
      <c r="H137" s="3" t="s">
        <v>449</v>
      </c>
      <c r="J137" t="str">
        <f t="shared" si="8"/>
        <v>CO</v>
      </c>
      <c r="K137">
        <v>39.580039999999997</v>
      </c>
      <c r="L137" s="31">
        <v>-104.86904</v>
      </c>
      <c r="M137" s="51" t="s">
        <v>402</v>
      </c>
      <c r="N137" s="4" t="s">
        <v>73</v>
      </c>
      <c r="O137" s="2">
        <v>122</v>
      </c>
      <c r="P137" s="12" t="s">
        <v>144</v>
      </c>
      <c r="Q137" s="50" t="s">
        <v>162</v>
      </c>
      <c r="R137" s="9" t="s">
        <v>110</v>
      </c>
      <c r="S137" s="9"/>
      <c r="T137" s="2"/>
      <c r="U137" s="2"/>
      <c r="V137">
        <v>308</v>
      </c>
      <c r="W137" s="2"/>
      <c r="X137" s="2"/>
      <c r="Y137" s="2"/>
      <c r="Z137" s="48">
        <f t="shared" si="9"/>
        <v>308</v>
      </c>
      <c r="AA137" s="2"/>
      <c r="AB137" s="2"/>
      <c r="AC137" s="2"/>
      <c r="AD137" s="2"/>
      <c r="AE137" s="51"/>
      <c r="AG137" s="14"/>
      <c r="AH137" s="14"/>
      <c r="AI137" s="85">
        <f t="shared" si="10"/>
        <v>0</v>
      </c>
      <c r="AJ137" s="36">
        <v>0</v>
      </c>
      <c r="AK137" s="36"/>
    </row>
    <row r="138" spans="1:37" ht="15" customHeight="1" x14ac:dyDescent="0.25">
      <c r="A138" s="4">
        <v>1343</v>
      </c>
      <c r="B138" s="3" t="s">
        <v>450</v>
      </c>
      <c r="C138" s="3"/>
      <c r="D138" s="3"/>
      <c r="E138" s="2">
        <v>2013</v>
      </c>
      <c r="G138" s="17" t="str">
        <f ca="1">IF(MasterTable[[#This Row],[Year Completed]]&lt;=YEAR(TODAY()),"Existing TOD","Planned TOD")</f>
        <v>Existing TOD</v>
      </c>
      <c r="H138" s="3" t="s">
        <v>451</v>
      </c>
      <c r="I138" s="4"/>
      <c r="J138" t="str">
        <f t="shared" si="8"/>
        <v>CO</v>
      </c>
      <c r="K138">
        <v>39.578769999999999</v>
      </c>
      <c r="L138" s="31">
        <v>-104.87251000000001</v>
      </c>
      <c r="M138" s="51" t="s">
        <v>402</v>
      </c>
      <c r="N138" s="4" t="s">
        <v>73</v>
      </c>
      <c r="O138" s="2">
        <v>122</v>
      </c>
      <c r="P138" t="s">
        <v>144</v>
      </c>
      <c r="Q138" s="50" t="s">
        <v>162</v>
      </c>
      <c r="R138" s="9" t="s">
        <v>110</v>
      </c>
      <c r="S138" s="9"/>
      <c r="T138" s="2"/>
      <c r="U138" s="2"/>
      <c r="V138">
        <v>272</v>
      </c>
      <c r="W138" s="2"/>
      <c r="X138" s="2"/>
      <c r="Y138" s="2"/>
      <c r="Z138" s="48">
        <f t="shared" si="9"/>
        <v>272</v>
      </c>
      <c r="AA138" s="2"/>
      <c r="AB138" s="2"/>
      <c r="AC138" s="2"/>
      <c r="AD138" s="2"/>
      <c r="AE138" s="51"/>
      <c r="AF138" s="84"/>
      <c r="AG138" s="38"/>
      <c r="AH138" s="38"/>
      <c r="AI138" s="85">
        <f t="shared" si="10"/>
        <v>0</v>
      </c>
      <c r="AJ138" s="27"/>
      <c r="AK138" s="27"/>
    </row>
    <row r="139" spans="1:37" ht="15" customHeight="1" x14ac:dyDescent="0.25">
      <c r="A139" s="4">
        <v>1344</v>
      </c>
      <c r="B139" s="1" t="s">
        <v>452</v>
      </c>
      <c r="E139" s="19">
        <v>2017</v>
      </c>
      <c r="F139" s="19"/>
      <c r="G139" s="17" t="str">
        <f ca="1">IF(MasterTable[[#This Row],[Year Completed]]&lt;=YEAR(TODAY()),"Existing TOD","Planned TOD")</f>
        <v>Existing TOD</v>
      </c>
      <c r="H139" s="1" t="s">
        <v>453</v>
      </c>
      <c r="I139" t="s">
        <v>454</v>
      </c>
      <c r="J139" t="str">
        <f t="shared" si="8"/>
        <v>CO</v>
      </c>
      <c r="K139">
        <v>39.575650000000003</v>
      </c>
      <c r="L139" s="31">
        <v>-104.87345999999999</v>
      </c>
      <c r="M139" s="47" t="s">
        <v>402</v>
      </c>
      <c r="N139" t="s">
        <v>73</v>
      </c>
      <c r="O139" s="2">
        <v>122</v>
      </c>
      <c r="P139" s="12" t="s">
        <v>157</v>
      </c>
      <c r="Q139" s="52" t="s">
        <v>158</v>
      </c>
      <c r="R139" s="42" t="s">
        <v>103</v>
      </c>
      <c r="S139" s="42"/>
      <c r="T139" s="12"/>
      <c r="U139" s="12"/>
      <c r="V139" s="12"/>
      <c r="W139" s="12"/>
      <c r="X139" s="12"/>
      <c r="Y139" s="12"/>
      <c r="Z139" s="48">
        <f t="shared" si="9"/>
        <v>0</v>
      </c>
      <c r="AA139" s="2"/>
      <c r="AB139" s="2"/>
      <c r="AC139" s="2"/>
      <c r="AD139" s="2"/>
      <c r="AE139" s="50" t="s">
        <v>159</v>
      </c>
      <c r="AF139" s="55">
        <v>120000</v>
      </c>
      <c r="AG139" s="34" t="s">
        <v>103</v>
      </c>
      <c r="AH139" s="34" t="s">
        <v>103</v>
      </c>
      <c r="AI139" s="85">
        <f t="shared" si="10"/>
        <v>120000</v>
      </c>
      <c r="AJ139" s="34" t="s">
        <v>103</v>
      </c>
      <c r="AK139" s="34"/>
    </row>
    <row r="140" spans="1:37" ht="15" customHeight="1" x14ac:dyDescent="0.25">
      <c r="A140" s="4">
        <v>1345</v>
      </c>
      <c r="B140" s="3" t="s">
        <v>455</v>
      </c>
      <c r="C140" s="3"/>
      <c r="D140" s="3"/>
      <c r="E140" s="2">
        <v>2017</v>
      </c>
      <c r="G140" s="17" t="str">
        <f ca="1">IF(MasterTable[[#This Row],[Year Completed]]&lt;=YEAR(TODAY()),"Existing TOD","Planned TOD")</f>
        <v>Existing TOD</v>
      </c>
      <c r="H140" s="3" t="s">
        <v>456</v>
      </c>
      <c r="I140" s="4"/>
      <c r="J140" t="str">
        <f t="shared" si="8"/>
        <v>CO</v>
      </c>
      <c r="K140">
        <v>39.581249999999997</v>
      </c>
      <c r="L140" s="31">
        <v>-104.87429</v>
      </c>
      <c r="M140" s="51" t="s">
        <v>402</v>
      </c>
      <c r="N140" s="4" t="s">
        <v>73</v>
      </c>
      <c r="O140" s="2">
        <v>122</v>
      </c>
      <c r="P140" s="8" t="s">
        <v>144</v>
      </c>
      <c r="Q140" s="51" t="s">
        <v>162</v>
      </c>
      <c r="R140" s="4" t="s">
        <v>110</v>
      </c>
      <c r="T140" s="2"/>
      <c r="U140" s="2"/>
      <c r="V140">
        <v>256</v>
      </c>
      <c r="W140" s="2"/>
      <c r="X140" s="2"/>
      <c r="Y140" s="2"/>
      <c r="Z140" s="48">
        <f t="shared" si="9"/>
        <v>256</v>
      </c>
      <c r="AA140" s="2"/>
      <c r="AB140" s="2"/>
      <c r="AC140" s="2"/>
      <c r="AD140" s="2"/>
      <c r="AE140" s="51"/>
      <c r="AF140" s="84"/>
      <c r="AG140" s="38"/>
      <c r="AH140" s="38"/>
      <c r="AI140" s="85">
        <f t="shared" si="10"/>
        <v>0</v>
      </c>
      <c r="AJ140" s="27"/>
      <c r="AK140" s="27"/>
    </row>
    <row r="141" spans="1:37" ht="15" customHeight="1" x14ac:dyDescent="0.25">
      <c r="A141" s="4">
        <v>1346</v>
      </c>
      <c r="B141" s="1" t="s">
        <v>457</v>
      </c>
      <c r="D141" t="s">
        <v>467</v>
      </c>
      <c r="E141" s="19">
        <v>2018</v>
      </c>
      <c r="F141" s="19"/>
      <c r="G141" s="17" t="str">
        <f ca="1">IF(MasterTable[[#This Row],[Year Completed]]&lt;=YEAR(TODAY()),"Existing TOD","Planned TOD")</f>
        <v>Existing TOD</v>
      </c>
      <c r="H141" s="5" t="s">
        <v>458</v>
      </c>
      <c r="I141" t="s">
        <v>454</v>
      </c>
      <c r="J141" t="str">
        <f t="shared" si="8"/>
        <v>CO</v>
      </c>
      <c r="K141">
        <v>39.574199999999998</v>
      </c>
      <c r="L141" s="31">
        <v>-104.87875</v>
      </c>
      <c r="M141" s="47" t="s">
        <v>402</v>
      </c>
      <c r="N141" t="s">
        <v>73</v>
      </c>
      <c r="O141" s="2">
        <v>122</v>
      </c>
      <c r="P141" s="12" t="s">
        <v>144</v>
      </c>
      <c r="Q141" s="50" t="s">
        <v>162</v>
      </c>
      <c r="R141" s="9" t="s">
        <v>110</v>
      </c>
      <c r="S141" s="9"/>
      <c r="T141" s="12"/>
      <c r="U141" s="12"/>
      <c r="V141">
        <v>306</v>
      </c>
      <c r="W141" s="12"/>
      <c r="X141" s="12"/>
      <c r="Y141" s="12"/>
      <c r="Z141" s="48">
        <f t="shared" si="9"/>
        <v>306</v>
      </c>
      <c r="AA141" s="2"/>
      <c r="AB141" s="2"/>
      <c r="AC141" s="2"/>
      <c r="AD141" s="2"/>
      <c r="AE141" s="50"/>
      <c r="AF141" s="54" t="s">
        <v>103</v>
      </c>
      <c r="AG141" s="34" t="s">
        <v>103</v>
      </c>
      <c r="AH141" s="34" t="s">
        <v>103</v>
      </c>
      <c r="AI141" s="85">
        <f t="shared" si="10"/>
        <v>0</v>
      </c>
      <c r="AJ141" s="34" t="s">
        <v>103</v>
      </c>
      <c r="AK141" s="34"/>
    </row>
    <row r="142" spans="1:37" ht="15" customHeight="1" x14ac:dyDescent="0.25">
      <c r="A142" s="4">
        <v>1347</v>
      </c>
      <c r="B142" t="s">
        <v>459</v>
      </c>
      <c r="E142" s="22">
        <v>2008</v>
      </c>
      <c r="F142" s="22"/>
      <c r="G142" s="17" t="str">
        <f ca="1">IF(MasterTable[[#This Row],[Year Completed]]&lt;=YEAR(TODAY()),"Existing TOD","Planned TOD")</f>
        <v>Existing TOD</v>
      </c>
      <c r="H142" s="5" t="s">
        <v>460</v>
      </c>
      <c r="I142" t="s">
        <v>454</v>
      </c>
      <c r="J142" t="str">
        <f t="shared" si="8"/>
        <v>CO</v>
      </c>
      <c r="K142">
        <v>39.579000000000001</v>
      </c>
      <c r="L142" s="31">
        <v>-104.87761</v>
      </c>
      <c r="M142" s="47" t="s">
        <v>402</v>
      </c>
      <c r="N142" t="s">
        <v>73</v>
      </c>
      <c r="O142" s="2">
        <v>122</v>
      </c>
      <c r="P142" s="12" t="s">
        <v>157</v>
      </c>
      <c r="Q142" s="52" t="s">
        <v>158</v>
      </c>
      <c r="R142" s="42" t="s">
        <v>103</v>
      </c>
      <c r="S142" s="42"/>
      <c r="T142" s="12"/>
      <c r="U142" s="12"/>
      <c r="V142" s="12"/>
      <c r="W142" s="12"/>
      <c r="X142" s="12"/>
      <c r="Y142" s="12"/>
      <c r="Z142" s="48">
        <f t="shared" si="9"/>
        <v>0</v>
      </c>
      <c r="AA142" s="2"/>
      <c r="AB142" s="2"/>
      <c r="AC142" s="2"/>
      <c r="AD142" s="2"/>
      <c r="AE142" s="50" t="s">
        <v>159</v>
      </c>
      <c r="AF142" s="59">
        <v>142587</v>
      </c>
      <c r="AG142" s="23" t="s">
        <v>103</v>
      </c>
      <c r="AH142" s="23" t="s">
        <v>103</v>
      </c>
      <c r="AI142" s="85">
        <f t="shared" si="10"/>
        <v>142587</v>
      </c>
      <c r="AJ142" s="23" t="s">
        <v>103</v>
      </c>
      <c r="AK142" s="23"/>
    </row>
    <row r="143" spans="1:37" ht="15" customHeight="1" x14ac:dyDescent="0.25">
      <c r="A143" s="4">
        <v>1348</v>
      </c>
      <c r="B143" t="s">
        <v>461</v>
      </c>
      <c r="E143" s="2">
        <v>2008</v>
      </c>
      <c r="G143" s="17" t="str">
        <f ca="1">IF(MasterTable[[#This Row],[Year Completed]]&lt;=YEAR(TODAY()),"Existing TOD","Planned TOD")</f>
        <v>Existing TOD</v>
      </c>
      <c r="H143" s="5" t="s">
        <v>462</v>
      </c>
      <c r="J143" t="str">
        <f t="shared" si="8"/>
        <v>CO</v>
      </c>
      <c r="K143">
        <v>39.57949</v>
      </c>
      <c r="L143" s="31">
        <v>-104.87090999999999</v>
      </c>
      <c r="M143" s="47" t="s">
        <v>402</v>
      </c>
      <c r="N143" t="s">
        <v>73</v>
      </c>
      <c r="O143" s="2">
        <v>122</v>
      </c>
      <c r="P143" t="s">
        <v>168</v>
      </c>
      <c r="Q143" s="47" t="s">
        <v>162</v>
      </c>
      <c r="R143" s="4" t="s">
        <v>106</v>
      </c>
      <c r="W143">
        <v>90</v>
      </c>
      <c r="Z143" s="48">
        <f t="shared" si="9"/>
        <v>90</v>
      </c>
      <c r="AA143" s="2"/>
      <c r="AB143" s="2"/>
      <c r="AC143" s="2"/>
      <c r="AD143" s="2"/>
      <c r="AE143" s="47" t="s">
        <v>200</v>
      </c>
      <c r="AF143" s="84">
        <v>24000</v>
      </c>
      <c r="AG143" s="38">
        <v>19250</v>
      </c>
      <c r="AH143" s="38"/>
      <c r="AI143" s="85">
        <f t="shared" si="10"/>
        <v>43250</v>
      </c>
      <c r="AJ143" s="37">
        <v>0</v>
      </c>
      <c r="AK143" s="37"/>
    </row>
    <row r="144" spans="1:37" ht="15" customHeight="1" x14ac:dyDescent="0.25">
      <c r="A144" s="4">
        <v>1350</v>
      </c>
      <c r="B144" t="s">
        <v>463</v>
      </c>
      <c r="E144" s="2">
        <v>2007</v>
      </c>
      <c r="G144" s="17" t="str">
        <f ca="1">IF(MasterTable[[#This Row],[Year Completed]]&lt;=YEAR(TODAY()),"Existing TOD","Planned TOD")</f>
        <v>Existing TOD</v>
      </c>
      <c r="H144" s="5" t="s">
        <v>464</v>
      </c>
      <c r="J144" t="str">
        <f t="shared" si="8"/>
        <v>CO</v>
      </c>
      <c r="K144">
        <v>39.579009999999997</v>
      </c>
      <c r="L144" s="31">
        <v>-104.86893999999999</v>
      </c>
      <c r="M144" s="47" t="s">
        <v>402</v>
      </c>
      <c r="N144" t="s">
        <v>73</v>
      </c>
      <c r="O144" s="2">
        <v>122</v>
      </c>
      <c r="P144" t="s">
        <v>144</v>
      </c>
      <c r="Q144" s="47" t="s">
        <v>162</v>
      </c>
      <c r="R144" s="4" t="s">
        <v>106</v>
      </c>
      <c r="W144">
        <v>277</v>
      </c>
      <c r="Z144" s="48">
        <f t="shared" si="9"/>
        <v>277</v>
      </c>
      <c r="AA144" s="2"/>
      <c r="AB144" s="2"/>
      <c r="AC144" s="2"/>
      <c r="AD144" s="2"/>
      <c r="AE144" s="47"/>
      <c r="AF144" s="84"/>
      <c r="AG144" s="38"/>
      <c r="AH144" s="38"/>
      <c r="AI144" s="85">
        <f t="shared" si="10"/>
        <v>0</v>
      </c>
      <c r="AJ144" s="37">
        <v>0</v>
      </c>
      <c r="AK144" s="37"/>
    </row>
    <row r="145" spans="1:37" ht="15" customHeight="1" x14ac:dyDescent="0.25">
      <c r="A145" s="4">
        <v>1351</v>
      </c>
      <c r="B145" s="3" t="s">
        <v>465</v>
      </c>
      <c r="C145" s="3"/>
      <c r="D145" s="3"/>
      <c r="E145" s="2">
        <v>2008</v>
      </c>
      <c r="G145" s="17" t="str">
        <f ca="1">IF(MasterTable[[#This Row],[Year Completed]]&lt;=YEAR(TODAY()),"Existing TOD","Planned TOD")</f>
        <v>Existing TOD</v>
      </c>
      <c r="H145" s="3" t="s">
        <v>466</v>
      </c>
      <c r="I145" s="4" t="s">
        <v>454</v>
      </c>
      <c r="J145" t="str">
        <f t="shared" si="8"/>
        <v>CO</v>
      </c>
      <c r="K145">
        <v>39.57873</v>
      </c>
      <c r="L145" s="31">
        <v>-104.88491</v>
      </c>
      <c r="M145" s="51" t="s">
        <v>402</v>
      </c>
      <c r="N145" s="4" t="s">
        <v>73</v>
      </c>
      <c r="O145" s="2">
        <v>122</v>
      </c>
      <c r="P145" s="8" t="s">
        <v>144</v>
      </c>
      <c r="Q145" s="47" t="s">
        <v>162</v>
      </c>
      <c r="R145" s="4" t="s">
        <v>106</v>
      </c>
      <c r="T145" s="2"/>
      <c r="U145" s="2"/>
      <c r="W145">
        <v>109</v>
      </c>
      <c r="X145" s="2"/>
      <c r="Y145" s="2"/>
      <c r="Z145" s="48">
        <f t="shared" si="9"/>
        <v>109</v>
      </c>
      <c r="AA145" s="2"/>
      <c r="AB145" s="2"/>
      <c r="AC145" s="2"/>
      <c r="AD145" s="2"/>
      <c r="AE145" s="51"/>
      <c r="AF145" s="84"/>
      <c r="AG145" s="38"/>
      <c r="AH145" s="38"/>
      <c r="AI145" s="85">
        <f t="shared" si="10"/>
        <v>0</v>
      </c>
      <c r="AJ145" s="27">
        <v>0</v>
      </c>
      <c r="AK145" s="27"/>
    </row>
    <row r="146" spans="1:37" ht="15" customHeight="1" x14ac:dyDescent="0.25">
      <c r="A146" s="4">
        <v>1354</v>
      </c>
      <c r="B146" s="3" t="s">
        <v>468</v>
      </c>
      <c r="C146" s="3"/>
      <c r="D146" s="3"/>
      <c r="E146" s="2">
        <v>2018</v>
      </c>
      <c r="G146" s="17" t="str">
        <f ca="1">IF(MasterTable[[#This Row],[Year Completed]]&lt;=YEAR(TODAY()),"Existing TOD","Planned TOD")</f>
        <v>Existing TOD</v>
      </c>
      <c r="H146" s="3" t="s">
        <v>469</v>
      </c>
      <c r="I146" t="s">
        <v>141</v>
      </c>
      <c r="J146" t="str">
        <f t="shared" si="8"/>
        <v>CO</v>
      </c>
      <c r="K146">
        <v>39.695180000000001</v>
      </c>
      <c r="L146" s="31">
        <v>-104.98657</v>
      </c>
      <c r="M146" s="51" t="s">
        <v>142</v>
      </c>
      <c r="N146" s="4" t="s">
        <v>178</v>
      </c>
      <c r="O146" s="2">
        <v>62</v>
      </c>
      <c r="P146" s="8" t="s">
        <v>144</v>
      </c>
      <c r="Q146" s="51" t="s">
        <v>162</v>
      </c>
      <c r="R146" s="4" t="s">
        <v>110</v>
      </c>
      <c r="T146" s="2"/>
      <c r="U146" s="2"/>
      <c r="V146">
        <v>303</v>
      </c>
      <c r="W146" s="2"/>
      <c r="X146" s="2"/>
      <c r="Y146" s="2"/>
      <c r="Z146" s="48">
        <f t="shared" si="9"/>
        <v>303</v>
      </c>
      <c r="AA146" s="2"/>
      <c r="AB146" s="2"/>
      <c r="AC146" s="2"/>
      <c r="AD146" s="2"/>
      <c r="AE146" s="51"/>
      <c r="AF146" s="84"/>
      <c r="AG146" s="38"/>
      <c r="AH146" s="38"/>
      <c r="AI146" s="85">
        <f t="shared" si="10"/>
        <v>0</v>
      </c>
      <c r="AJ146" s="27"/>
      <c r="AK146" s="27"/>
    </row>
    <row r="147" spans="1:37" ht="15" customHeight="1" x14ac:dyDescent="0.25">
      <c r="A147" s="4">
        <v>1355</v>
      </c>
      <c r="B147" s="1" t="s">
        <v>470</v>
      </c>
      <c r="E147" s="18">
        <v>2015</v>
      </c>
      <c r="F147" s="18"/>
      <c r="G147" s="17" t="str">
        <f ca="1">IF(MasterTable[[#This Row],[Year Completed]]&lt;=YEAR(TODAY()),"Existing TOD","Planned TOD")</f>
        <v>Existing TOD</v>
      </c>
      <c r="H147" s="1" t="s">
        <v>471</v>
      </c>
      <c r="I147" t="s">
        <v>472</v>
      </c>
      <c r="J147" t="str">
        <f t="shared" si="8"/>
        <v>CO</v>
      </c>
      <c r="K147">
        <v>39.547449999999998</v>
      </c>
      <c r="L147" s="31">
        <v>-104.87118</v>
      </c>
      <c r="M147" s="47" t="s">
        <v>402</v>
      </c>
      <c r="N147" t="s">
        <v>83</v>
      </c>
      <c r="O147" s="2">
        <v>121</v>
      </c>
      <c r="P147" s="12" t="s">
        <v>144</v>
      </c>
      <c r="Q147" s="51" t="s">
        <v>162</v>
      </c>
      <c r="R147" s="4" t="s">
        <v>110</v>
      </c>
      <c r="T147" s="12"/>
      <c r="U147" s="12"/>
      <c r="V147">
        <v>267</v>
      </c>
      <c r="W147" s="12"/>
      <c r="X147" s="12"/>
      <c r="Y147" s="12"/>
      <c r="Z147" s="48">
        <f t="shared" si="9"/>
        <v>267</v>
      </c>
      <c r="AA147" s="2"/>
      <c r="AB147" s="2"/>
      <c r="AC147" s="2"/>
      <c r="AD147" s="2"/>
      <c r="AE147" s="50"/>
      <c r="AF147" s="55"/>
      <c r="AG147" s="21"/>
      <c r="AH147" s="21"/>
      <c r="AI147" s="85">
        <f t="shared" si="10"/>
        <v>0</v>
      </c>
      <c r="AJ147" s="35"/>
      <c r="AK147" s="35"/>
    </row>
    <row r="148" spans="1:37" ht="15" customHeight="1" x14ac:dyDescent="0.25">
      <c r="A148" s="4">
        <v>1356</v>
      </c>
      <c r="B148" s="1" t="s">
        <v>473</v>
      </c>
      <c r="E148" s="18">
        <v>2006</v>
      </c>
      <c r="F148" s="18"/>
      <c r="G148" s="17" t="str">
        <f ca="1">IF(MasterTable[[#This Row],[Year Completed]]&lt;=YEAR(TODAY()),"Existing TOD","Planned TOD")</f>
        <v>Existing TOD</v>
      </c>
      <c r="H148" s="1" t="s">
        <v>474</v>
      </c>
      <c r="I148" t="s">
        <v>472</v>
      </c>
      <c r="J148" t="str">
        <f t="shared" si="8"/>
        <v>CO</v>
      </c>
      <c r="K148">
        <v>39.550049999999999</v>
      </c>
      <c r="L148" s="31">
        <v>-104.87260000000001</v>
      </c>
      <c r="M148" s="47" t="s">
        <v>402</v>
      </c>
      <c r="N148" t="s">
        <v>83</v>
      </c>
      <c r="O148" s="2">
        <v>121</v>
      </c>
      <c r="P148" s="12" t="s">
        <v>144</v>
      </c>
      <c r="Q148" s="50" t="s">
        <v>162</v>
      </c>
      <c r="R148" s="9" t="s">
        <v>106</v>
      </c>
      <c r="S148" s="9"/>
      <c r="T148" s="12"/>
      <c r="U148" s="12"/>
      <c r="W148" s="13">
        <v>145</v>
      </c>
      <c r="X148" s="12"/>
      <c r="Y148" s="12"/>
      <c r="Z148" s="48">
        <f t="shared" si="9"/>
        <v>145</v>
      </c>
      <c r="AA148" s="2"/>
      <c r="AB148" s="2"/>
      <c r="AC148" s="2"/>
      <c r="AD148" s="2"/>
      <c r="AE148" s="50"/>
      <c r="AF148" s="55"/>
      <c r="AG148" s="21"/>
      <c r="AH148" s="21"/>
      <c r="AI148" s="85">
        <f t="shared" si="10"/>
        <v>0</v>
      </c>
      <c r="AJ148" s="35">
        <v>0</v>
      </c>
      <c r="AK148" s="35"/>
    </row>
    <row r="149" spans="1:37" ht="15" customHeight="1" x14ac:dyDescent="0.25">
      <c r="A149" s="4">
        <v>1357</v>
      </c>
      <c r="B149" s="1" t="s">
        <v>475</v>
      </c>
      <c r="E149" s="18">
        <v>2006</v>
      </c>
      <c r="F149" s="18"/>
      <c r="G149" s="17" t="str">
        <f ca="1">IF(MasterTable[[#This Row],[Year Completed]]&lt;=YEAR(TODAY()),"Existing TOD","Planned TOD")</f>
        <v>Existing TOD</v>
      </c>
      <c r="H149" s="1" t="s">
        <v>476</v>
      </c>
      <c r="I149" t="s">
        <v>472</v>
      </c>
      <c r="J149" t="str">
        <f t="shared" si="8"/>
        <v>CO</v>
      </c>
      <c r="K149">
        <v>39.549019999999999</v>
      </c>
      <c r="L149" s="31">
        <v>-104.87159</v>
      </c>
      <c r="M149" s="47" t="s">
        <v>402</v>
      </c>
      <c r="N149" t="s">
        <v>83</v>
      </c>
      <c r="O149" s="2">
        <v>121</v>
      </c>
      <c r="P149" t="s">
        <v>168</v>
      </c>
      <c r="Q149" s="51" t="s">
        <v>162</v>
      </c>
      <c r="R149" s="4" t="s">
        <v>110</v>
      </c>
      <c r="T149" s="12"/>
      <c r="U149" s="12"/>
      <c r="V149">
        <v>431</v>
      </c>
      <c r="W149" s="12"/>
      <c r="X149" s="12"/>
      <c r="Y149" s="12"/>
      <c r="Z149" s="48">
        <f t="shared" si="9"/>
        <v>431</v>
      </c>
      <c r="AA149" s="2"/>
      <c r="AB149" s="2"/>
      <c r="AC149" s="2"/>
      <c r="AD149" s="2"/>
      <c r="AE149" s="50"/>
      <c r="AF149" s="55"/>
      <c r="AG149" s="21"/>
      <c r="AH149" s="21">
        <v>34746</v>
      </c>
      <c r="AI149" s="85">
        <f t="shared" si="10"/>
        <v>34746</v>
      </c>
      <c r="AJ149" s="35">
        <v>0</v>
      </c>
      <c r="AK149" s="35"/>
    </row>
    <row r="150" spans="1:37" ht="15" customHeight="1" x14ac:dyDescent="0.25">
      <c r="A150" s="4">
        <v>1359</v>
      </c>
      <c r="B150" s="1" t="s">
        <v>477</v>
      </c>
      <c r="E150" s="19">
        <v>2018</v>
      </c>
      <c r="F150" s="19"/>
      <c r="G150" s="17" t="str">
        <f ca="1">IF(MasterTable[[#This Row],[Year Completed]]&lt;=YEAR(TODAY()),"Existing TOD","Planned TOD")</f>
        <v>Existing TOD</v>
      </c>
      <c r="H150" s="1" t="s">
        <v>478</v>
      </c>
      <c r="I150" t="s">
        <v>472</v>
      </c>
      <c r="J150" t="str">
        <f t="shared" si="8"/>
        <v>CO</v>
      </c>
      <c r="K150">
        <v>39.542369999999998</v>
      </c>
      <c r="L150" s="31">
        <v>-104.87179999999999</v>
      </c>
      <c r="M150" s="47" t="s">
        <v>402</v>
      </c>
      <c r="N150" t="s">
        <v>83</v>
      </c>
      <c r="O150" s="2">
        <v>121</v>
      </c>
      <c r="P150" s="12" t="s">
        <v>144</v>
      </c>
      <c r="Q150" s="50" t="s">
        <v>162</v>
      </c>
      <c r="R150" s="9" t="s">
        <v>110</v>
      </c>
      <c r="S150" s="9"/>
      <c r="T150" s="12"/>
      <c r="U150" s="12"/>
      <c r="V150">
        <v>236</v>
      </c>
      <c r="W150" s="12"/>
      <c r="X150" s="12"/>
      <c r="Y150" s="12"/>
      <c r="Z150" s="48">
        <f t="shared" si="9"/>
        <v>236</v>
      </c>
      <c r="AA150" s="2"/>
      <c r="AB150" s="2"/>
      <c r="AC150" s="2"/>
      <c r="AD150" s="2"/>
      <c r="AE150" s="50"/>
      <c r="AF150" s="54" t="s">
        <v>103</v>
      </c>
      <c r="AG150" s="34" t="s">
        <v>103</v>
      </c>
      <c r="AH150" s="34" t="s">
        <v>103</v>
      </c>
      <c r="AI150" s="85">
        <f t="shared" si="10"/>
        <v>0</v>
      </c>
      <c r="AJ150" s="34" t="s">
        <v>103</v>
      </c>
      <c r="AK150" s="34"/>
    </row>
    <row r="151" spans="1:37" ht="15" customHeight="1" x14ac:dyDescent="0.25">
      <c r="A151" s="4">
        <v>1360</v>
      </c>
      <c r="B151" s="1" t="s">
        <v>479</v>
      </c>
      <c r="E151" s="18">
        <v>2015</v>
      </c>
      <c r="F151" s="18"/>
      <c r="G151" s="17" t="str">
        <f ca="1">IF(MasterTable[[#This Row],[Year Completed]]&lt;=YEAR(TODAY()),"Existing TOD","Planned TOD")</f>
        <v>Existing TOD</v>
      </c>
      <c r="H151" s="1" t="s">
        <v>480</v>
      </c>
      <c r="I151" t="s">
        <v>472</v>
      </c>
      <c r="J151" t="str">
        <f t="shared" si="8"/>
        <v>CO</v>
      </c>
      <c r="K151">
        <v>39.540460000000003</v>
      </c>
      <c r="L151" s="31">
        <v>-104.87327999999999</v>
      </c>
      <c r="M151" s="47" t="s">
        <v>402</v>
      </c>
      <c r="N151" t="s">
        <v>83</v>
      </c>
      <c r="O151" s="2">
        <v>121</v>
      </c>
      <c r="P151" s="12" t="s">
        <v>144</v>
      </c>
      <c r="Q151" s="50" t="s">
        <v>162</v>
      </c>
      <c r="R151" s="9" t="s">
        <v>110</v>
      </c>
      <c r="S151" s="9"/>
      <c r="T151" s="12"/>
      <c r="U151" s="12"/>
      <c r="V151">
        <v>230</v>
      </c>
      <c r="W151" s="12"/>
      <c r="X151" s="12"/>
      <c r="Y151" s="12"/>
      <c r="Z151" s="48">
        <f t="shared" si="9"/>
        <v>230</v>
      </c>
      <c r="AA151" s="2"/>
      <c r="AB151" s="2"/>
      <c r="AC151" s="2"/>
      <c r="AD151" s="2"/>
      <c r="AE151" s="50"/>
      <c r="AF151" s="55"/>
      <c r="AG151" s="21"/>
      <c r="AH151" s="21"/>
      <c r="AI151" s="85">
        <f t="shared" si="10"/>
        <v>0</v>
      </c>
      <c r="AJ151" s="35"/>
      <c r="AK151" s="35"/>
    </row>
    <row r="152" spans="1:37" ht="15" customHeight="1" x14ac:dyDescent="0.25">
      <c r="A152" s="4">
        <v>1361</v>
      </c>
      <c r="B152" s="3" t="s">
        <v>481</v>
      </c>
      <c r="C152" s="3"/>
      <c r="D152" s="3"/>
      <c r="E152" s="18">
        <v>2015</v>
      </c>
      <c r="F152" s="18"/>
      <c r="G152" s="17" t="str">
        <f ca="1">IF(MasterTable[[#This Row],[Year Completed]]&lt;=YEAR(TODAY()),"Existing TOD","Planned TOD")</f>
        <v>Existing TOD</v>
      </c>
      <c r="H152" s="3" t="s">
        <v>482</v>
      </c>
      <c r="I152" s="4" t="s">
        <v>472</v>
      </c>
      <c r="J152" t="str">
        <f t="shared" si="8"/>
        <v>CO</v>
      </c>
      <c r="K152">
        <v>39.546289999999999</v>
      </c>
      <c r="L152" s="31">
        <v>-104.87126000000001</v>
      </c>
      <c r="M152" s="51" t="s">
        <v>402</v>
      </c>
      <c r="N152" s="4" t="s">
        <v>83</v>
      </c>
      <c r="O152" s="2">
        <v>121</v>
      </c>
      <c r="P152" s="12" t="s">
        <v>144</v>
      </c>
      <c r="Q152" s="50" t="s">
        <v>162</v>
      </c>
      <c r="R152" s="9" t="s">
        <v>110</v>
      </c>
      <c r="S152" s="9"/>
      <c r="T152" s="18"/>
      <c r="U152" s="18"/>
      <c r="V152">
        <v>101</v>
      </c>
      <c r="W152" s="18"/>
      <c r="X152" s="18"/>
      <c r="Y152" s="18"/>
      <c r="Z152" s="48">
        <f t="shared" si="9"/>
        <v>101</v>
      </c>
      <c r="AA152" s="2"/>
      <c r="AB152" s="2"/>
      <c r="AC152" s="2"/>
      <c r="AD152" s="2"/>
      <c r="AE152" s="53"/>
      <c r="AF152" s="59"/>
      <c r="AG152" s="25"/>
      <c r="AH152" s="25"/>
      <c r="AI152" s="85">
        <f t="shared" si="10"/>
        <v>0</v>
      </c>
      <c r="AJ152" s="33"/>
      <c r="AK152" s="33"/>
    </row>
    <row r="153" spans="1:37" ht="15" customHeight="1" x14ac:dyDescent="0.25">
      <c r="A153" s="4">
        <v>1362</v>
      </c>
      <c r="B153" t="s">
        <v>483</v>
      </c>
      <c r="E153" s="19">
        <v>2008</v>
      </c>
      <c r="F153" s="19"/>
      <c r="G153" s="17" t="str">
        <f ca="1">IF(MasterTable[[#This Row],[Year Completed]]&lt;=YEAR(TODAY()),"Existing TOD","Planned TOD")</f>
        <v>Existing TOD</v>
      </c>
      <c r="H153" s="1" t="s">
        <v>484</v>
      </c>
      <c r="I153" t="s">
        <v>472</v>
      </c>
      <c r="J153" t="str">
        <f t="shared" si="8"/>
        <v>CO</v>
      </c>
      <c r="K153">
        <v>39.545769999999997</v>
      </c>
      <c r="L153" s="31">
        <v>-104.87018</v>
      </c>
      <c r="M153" s="47" t="s">
        <v>402</v>
      </c>
      <c r="N153" t="s">
        <v>83</v>
      </c>
      <c r="O153" s="2">
        <v>121</v>
      </c>
      <c r="P153" s="12" t="s">
        <v>157</v>
      </c>
      <c r="Q153" s="52" t="s">
        <v>158</v>
      </c>
      <c r="R153" s="42" t="s">
        <v>103</v>
      </c>
      <c r="S153" s="42"/>
      <c r="T153" s="12"/>
      <c r="U153" s="12"/>
      <c r="V153" s="12"/>
      <c r="W153" s="12"/>
      <c r="X153" s="12"/>
      <c r="Y153" s="12"/>
      <c r="Z153" s="48">
        <f t="shared" si="9"/>
        <v>0</v>
      </c>
      <c r="AA153" s="2"/>
      <c r="AB153" s="2"/>
      <c r="AC153" s="2"/>
      <c r="AD153" s="2"/>
      <c r="AE153" s="47" t="s">
        <v>200</v>
      </c>
      <c r="AF153" s="55">
        <v>197000</v>
      </c>
      <c r="AG153" s="21">
        <v>10000</v>
      </c>
      <c r="AH153" s="34" t="s">
        <v>103</v>
      </c>
      <c r="AI153" s="85">
        <f t="shared" si="10"/>
        <v>207000</v>
      </c>
      <c r="AJ153" s="34" t="s">
        <v>103</v>
      </c>
      <c r="AK153" s="34"/>
    </row>
    <row r="154" spans="1:37" ht="15" customHeight="1" x14ac:dyDescent="0.25">
      <c r="A154" s="4">
        <v>1363</v>
      </c>
      <c r="B154" s="1" t="s">
        <v>485</v>
      </c>
      <c r="E154" s="18">
        <v>2003</v>
      </c>
      <c r="F154" s="18"/>
      <c r="G154" s="17" t="str">
        <f ca="1">IF(MasterTable[[#This Row],[Year Completed]]&lt;=YEAR(TODAY()),"Existing TOD","Planned TOD")</f>
        <v>Existing TOD</v>
      </c>
      <c r="H154" s="1" t="s">
        <v>486</v>
      </c>
      <c r="I154" t="s">
        <v>472</v>
      </c>
      <c r="J154" t="str">
        <f t="shared" si="8"/>
        <v>CO</v>
      </c>
      <c r="K154">
        <v>39.552500000000002</v>
      </c>
      <c r="L154" s="31">
        <v>-104.87214</v>
      </c>
      <c r="M154" s="47" t="s">
        <v>402</v>
      </c>
      <c r="N154" t="s">
        <v>83</v>
      </c>
      <c r="O154" s="2">
        <v>121</v>
      </c>
      <c r="P154" t="s">
        <v>168</v>
      </c>
      <c r="Q154" s="50" t="s">
        <v>162</v>
      </c>
      <c r="R154" s="4" t="s">
        <v>110</v>
      </c>
      <c r="T154" s="12"/>
      <c r="U154" s="12"/>
      <c r="V154" s="12">
        <v>400</v>
      </c>
      <c r="W154" s="12"/>
      <c r="X154" s="12"/>
      <c r="Y154" s="12"/>
      <c r="Z154" s="48">
        <f t="shared" si="9"/>
        <v>400</v>
      </c>
      <c r="AA154" s="2"/>
      <c r="AB154" s="2"/>
      <c r="AC154" s="2"/>
      <c r="AD154" s="2"/>
      <c r="AE154" s="50" t="s">
        <v>169</v>
      </c>
      <c r="AF154" s="55"/>
      <c r="AG154" s="21">
        <v>9500</v>
      </c>
      <c r="AH154" s="21"/>
      <c r="AI154" s="85">
        <f t="shared" si="10"/>
        <v>9500</v>
      </c>
      <c r="AJ154" s="35">
        <v>0</v>
      </c>
      <c r="AK154" s="35"/>
    </row>
    <row r="155" spans="1:37" ht="15" customHeight="1" x14ac:dyDescent="0.25">
      <c r="A155" s="4">
        <v>1365</v>
      </c>
      <c r="B155" s="1" t="s">
        <v>487</v>
      </c>
      <c r="E155" s="18">
        <v>2003</v>
      </c>
      <c r="F155" s="18"/>
      <c r="G155" s="17" t="str">
        <f ca="1">IF(MasterTable[[#This Row],[Year Completed]]&lt;=YEAR(TODAY()),"Existing TOD","Planned TOD")</f>
        <v>Existing TOD</v>
      </c>
      <c r="H155" s="1" t="s">
        <v>488</v>
      </c>
      <c r="I155" t="s">
        <v>489</v>
      </c>
      <c r="J155" t="str">
        <f t="shared" si="8"/>
        <v>CO</v>
      </c>
      <c r="K155">
        <v>39.54139</v>
      </c>
      <c r="L155" s="31">
        <v>-104.87013</v>
      </c>
      <c r="M155" s="47" t="s">
        <v>402</v>
      </c>
      <c r="N155" t="s">
        <v>83</v>
      </c>
      <c r="O155" s="2">
        <v>121</v>
      </c>
      <c r="P155" s="12" t="s">
        <v>192</v>
      </c>
      <c r="Q155" s="52" t="s">
        <v>158</v>
      </c>
      <c r="R155" s="9"/>
      <c r="S155" s="9"/>
      <c r="T155" s="12"/>
      <c r="U155" s="12"/>
      <c r="V155" s="12"/>
      <c r="W155" s="12"/>
      <c r="X155" s="12"/>
      <c r="Y155" s="12"/>
      <c r="Z155" s="48">
        <f t="shared" si="9"/>
        <v>0</v>
      </c>
      <c r="AA155" s="2"/>
      <c r="AB155" s="2"/>
      <c r="AC155" s="2"/>
      <c r="AD155" s="2"/>
      <c r="AE155" s="50"/>
      <c r="AF155" s="55"/>
      <c r="AG155" s="21"/>
      <c r="AH155" s="21"/>
      <c r="AI155" s="85">
        <f t="shared" si="10"/>
        <v>0</v>
      </c>
      <c r="AJ155" s="35">
        <v>279</v>
      </c>
      <c r="AK155" s="35"/>
    </row>
    <row r="156" spans="1:37" ht="15" customHeight="1" x14ac:dyDescent="0.25">
      <c r="A156" s="4">
        <v>1368</v>
      </c>
      <c r="B156" t="s">
        <v>490</v>
      </c>
      <c r="E156" s="19" t="s">
        <v>115</v>
      </c>
      <c r="F156" s="19"/>
      <c r="G156" s="17" t="str">
        <f ca="1">IF(MasterTable[[#This Row],[Year Completed]]&lt;=YEAR(TODAY()),"Existing TOD","Planned TOD")</f>
        <v>Planned TOD</v>
      </c>
      <c r="H156" t="s">
        <v>491</v>
      </c>
      <c r="I156" t="s">
        <v>472</v>
      </c>
      <c r="J156" t="str">
        <f t="shared" si="8"/>
        <v>CO</v>
      </c>
      <c r="K156">
        <v>39.527479999999997</v>
      </c>
      <c r="L156" s="31">
        <v>-104.86265</v>
      </c>
      <c r="M156" s="47" t="s">
        <v>402</v>
      </c>
      <c r="N156" t="s">
        <v>86</v>
      </c>
      <c r="O156" s="2">
        <v>249</v>
      </c>
      <c r="P156" s="12" t="s">
        <v>115</v>
      </c>
      <c r="Q156" s="50" t="s">
        <v>115</v>
      </c>
      <c r="R156" s="9"/>
      <c r="S156" s="9"/>
      <c r="T156" s="12"/>
      <c r="U156" s="12"/>
      <c r="V156" s="12"/>
      <c r="W156" s="12"/>
      <c r="X156" s="12"/>
      <c r="Y156" s="12"/>
      <c r="Z156" s="48"/>
      <c r="AA156" s="2"/>
      <c r="AB156" s="2"/>
      <c r="AC156" s="2"/>
      <c r="AD156" s="2"/>
      <c r="AE156" s="50" t="s">
        <v>115</v>
      </c>
      <c r="AF156" s="55"/>
      <c r="AG156" s="21"/>
      <c r="AH156" s="34" t="s">
        <v>103</v>
      </c>
      <c r="AI156" s="85">
        <f t="shared" si="10"/>
        <v>0</v>
      </c>
      <c r="AJ156" s="34" t="s">
        <v>103</v>
      </c>
      <c r="AK156" s="34"/>
    </row>
    <row r="157" spans="1:37" ht="15" customHeight="1" x14ac:dyDescent="0.25">
      <c r="A157" s="4">
        <v>1369</v>
      </c>
      <c r="B157" s="3" t="s">
        <v>492</v>
      </c>
      <c r="C157" s="3"/>
      <c r="D157" s="3"/>
      <c r="E157" s="18">
        <v>2015</v>
      </c>
      <c r="F157" s="18"/>
      <c r="G157" s="17" t="str">
        <f ca="1">IF(MasterTable[[#This Row],[Year Completed]]&lt;=YEAR(TODAY()),"Existing TOD","Planned TOD")</f>
        <v>Existing TOD</v>
      </c>
      <c r="H157" s="3" t="s">
        <v>493</v>
      </c>
      <c r="I157" s="4" t="s">
        <v>141</v>
      </c>
      <c r="J157" t="str">
        <f t="shared" si="8"/>
        <v>CO</v>
      </c>
      <c r="K157">
        <v>39.693170000000002</v>
      </c>
      <c r="L157" s="31">
        <v>-104.97960999999999</v>
      </c>
      <c r="M157" s="51" t="s">
        <v>402</v>
      </c>
      <c r="N157" s="4" t="s">
        <v>494</v>
      </c>
      <c r="O157" s="2">
        <v>128</v>
      </c>
      <c r="P157" s="8" t="s">
        <v>144</v>
      </c>
      <c r="Q157" s="53" t="s">
        <v>162</v>
      </c>
      <c r="R157" s="9" t="s">
        <v>110</v>
      </c>
      <c r="S157" s="9"/>
      <c r="T157" s="18"/>
      <c r="U157" s="18"/>
      <c r="V157">
        <v>32</v>
      </c>
      <c r="W157" s="18"/>
      <c r="X157" s="18"/>
      <c r="Y157" s="18"/>
      <c r="Z157" s="48">
        <f t="shared" ref="Z157:Z220" si="11">SUM(T157:Y157)</f>
        <v>32</v>
      </c>
      <c r="AA157" s="2"/>
      <c r="AB157" s="2"/>
      <c r="AC157" s="2"/>
      <c r="AD157" s="2"/>
      <c r="AE157" s="53"/>
      <c r="AF157" s="59"/>
      <c r="AG157" s="25"/>
      <c r="AH157" s="25"/>
      <c r="AI157" s="85">
        <f t="shared" si="10"/>
        <v>0</v>
      </c>
      <c r="AJ157" s="33"/>
      <c r="AK157" s="33"/>
    </row>
    <row r="158" spans="1:37" ht="15" customHeight="1" x14ac:dyDescent="0.25">
      <c r="A158" s="4">
        <v>1370</v>
      </c>
      <c r="B158" t="s">
        <v>495</v>
      </c>
      <c r="E158" s="2">
        <v>2007</v>
      </c>
      <c r="G158" s="17" t="str">
        <f ca="1">IF(MasterTable[[#This Row],[Year Completed]]&lt;=YEAR(TODAY()),"Existing TOD","Planned TOD")</f>
        <v>Existing TOD</v>
      </c>
      <c r="H158" s="1" t="s">
        <v>496</v>
      </c>
      <c r="I158" t="s">
        <v>141</v>
      </c>
      <c r="J158" t="str">
        <f t="shared" si="8"/>
        <v>CO</v>
      </c>
      <c r="K158">
        <v>39.692549999999997</v>
      </c>
      <c r="L158" s="31">
        <v>-104.97848999999999</v>
      </c>
      <c r="M158" s="47" t="s">
        <v>402</v>
      </c>
      <c r="N158" t="s">
        <v>494</v>
      </c>
      <c r="O158" s="2">
        <v>128</v>
      </c>
      <c r="P158" t="s">
        <v>168</v>
      </c>
      <c r="Q158" s="50" t="s">
        <v>162</v>
      </c>
      <c r="R158" s="4" t="s">
        <v>105</v>
      </c>
      <c r="W158">
        <v>29</v>
      </c>
      <c r="Z158" s="48">
        <f t="shared" si="11"/>
        <v>29</v>
      </c>
      <c r="AA158" s="2"/>
      <c r="AB158" s="2"/>
      <c r="AC158" s="2"/>
      <c r="AD158" s="2"/>
      <c r="AE158" s="50" t="s">
        <v>169</v>
      </c>
      <c r="AG158" s="14">
        <v>3000</v>
      </c>
      <c r="AH158" s="14"/>
      <c r="AI158" s="85">
        <f t="shared" si="10"/>
        <v>3000</v>
      </c>
      <c r="AJ158" s="36">
        <v>0</v>
      </c>
      <c r="AK158" s="36"/>
    </row>
    <row r="159" spans="1:37" ht="15" customHeight="1" x14ac:dyDescent="0.25">
      <c r="A159" s="4">
        <v>1372</v>
      </c>
      <c r="B159" s="3" t="s">
        <v>497</v>
      </c>
      <c r="C159" s="3"/>
      <c r="D159" s="3"/>
      <c r="E159" s="2">
        <v>2009</v>
      </c>
      <c r="G159" s="17" t="str">
        <f ca="1">IF(MasterTable[[#This Row],[Year Completed]]&lt;=YEAR(TODAY()),"Existing TOD","Planned TOD")</f>
        <v>Existing TOD</v>
      </c>
      <c r="H159" s="3" t="s">
        <v>498</v>
      </c>
      <c r="I159" t="s">
        <v>401</v>
      </c>
      <c r="J159" t="str">
        <f t="shared" si="8"/>
        <v>CO</v>
      </c>
      <c r="K159">
        <v>39.617449999999998</v>
      </c>
      <c r="L159" s="31">
        <v>-104.90004999999999</v>
      </c>
      <c r="M159" s="51" t="s">
        <v>402</v>
      </c>
      <c r="N159" s="4" t="s">
        <v>91</v>
      </c>
      <c r="O159" s="2">
        <v>124</v>
      </c>
      <c r="P159" t="s">
        <v>168</v>
      </c>
      <c r="Q159" s="47" t="s">
        <v>162</v>
      </c>
      <c r="R159" s="9" t="s">
        <v>106</v>
      </c>
      <c r="S159" s="9"/>
      <c r="W159">
        <v>271</v>
      </c>
      <c r="Z159" s="48">
        <f t="shared" si="11"/>
        <v>271</v>
      </c>
      <c r="AA159" s="2"/>
      <c r="AB159" s="2"/>
      <c r="AC159" s="2"/>
      <c r="AD159" s="2"/>
      <c r="AE159" s="50" t="s">
        <v>169</v>
      </c>
      <c r="AF159" s="84"/>
      <c r="AG159" s="38">
        <v>168000</v>
      </c>
      <c r="AH159" s="14"/>
      <c r="AI159" s="85">
        <f t="shared" si="10"/>
        <v>168000</v>
      </c>
      <c r="AJ159" s="37">
        <v>0</v>
      </c>
      <c r="AK159" s="37"/>
    </row>
    <row r="160" spans="1:37" ht="15" customHeight="1" x14ac:dyDescent="0.25">
      <c r="A160" s="4">
        <v>1374</v>
      </c>
      <c r="B160" t="s">
        <v>499</v>
      </c>
      <c r="E160" s="2">
        <v>2007</v>
      </c>
      <c r="G160" s="17" t="str">
        <f ca="1">IF(MasterTable[[#This Row],[Year Completed]]&lt;=YEAR(TODAY()),"Existing TOD","Planned TOD")</f>
        <v>Existing TOD</v>
      </c>
      <c r="H160" s="1" t="s">
        <v>500</v>
      </c>
      <c r="I160" t="s">
        <v>401</v>
      </c>
      <c r="J160" t="str">
        <f t="shared" si="8"/>
        <v>CO</v>
      </c>
      <c r="K160">
        <v>39.618400000000001</v>
      </c>
      <c r="L160" s="31">
        <v>-104.896</v>
      </c>
      <c r="M160" s="47" t="s">
        <v>402</v>
      </c>
      <c r="N160" t="s">
        <v>91</v>
      </c>
      <c r="O160" s="2">
        <v>124</v>
      </c>
      <c r="P160" t="s">
        <v>168</v>
      </c>
      <c r="Q160" s="51" t="s">
        <v>162</v>
      </c>
      <c r="R160" s="4" t="s">
        <v>106</v>
      </c>
      <c r="S160" s="9" t="s">
        <v>179</v>
      </c>
      <c r="V160">
        <v>0</v>
      </c>
      <c r="W160">
        <v>25</v>
      </c>
      <c r="Z160" s="48">
        <f t="shared" si="11"/>
        <v>25</v>
      </c>
      <c r="AA160" s="2"/>
      <c r="AB160" s="2"/>
      <c r="AC160" s="2"/>
      <c r="AD160" s="2"/>
      <c r="AE160" s="47"/>
      <c r="AG160" s="14"/>
      <c r="AH160" s="14"/>
      <c r="AI160" s="85">
        <f t="shared" si="10"/>
        <v>0</v>
      </c>
      <c r="AJ160" s="36">
        <v>0</v>
      </c>
      <c r="AK160" s="36"/>
    </row>
    <row r="161" spans="1:37" ht="15" customHeight="1" x14ac:dyDescent="0.25">
      <c r="A161" s="4">
        <v>1375</v>
      </c>
      <c r="B161" s="3" t="s">
        <v>501</v>
      </c>
      <c r="C161" s="3"/>
      <c r="D161" s="3"/>
      <c r="E161" s="2">
        <v>2014</v>
      </c>
      <c r="G161" s="17" t="str">
        <f ca="1">IF(MasterTable[[#This Row],[Year Completed]]&lt;=YEAR(TODAY()),"Existing TOD","Planned TOD")</f>
        <v>Existing TOD</v>
      </c>
      <c r="H161" s="3" t="s">
        <v>502</v>
      </c>
      <c r="I161" t="s">
        <v>401</v>
      </c>
      <c r="J161" t="str">
        <f t="shared" si="8"/>
        <v>CO</v>
      </c>
      <c r="K161">
        <v>39.61739</v>
      </c>
      <c r="L161" s="31">
        <v>-104.89445000000001</v>
      </c>
      <c r="M161" s="51" t="s">
        <v>402</v>
      </c>
      <c r="N161" s="4" t="s">
        <v>91</v>
      </c>
      <c r="O161" s="2">
        <v>124</v>
      </c>
      <c r="P161" s="8" t="s">
        <v>144</v>
      </c>
      <c r="Q161" s="47" t="s">
        <v>162</v>
      </c>
      <c r="R161" s="9" t="s">
        <v>110</v>
      </c>
      <c r="S161" s="9"/>
      <c r="T161" s="2"/>
      <c r="U161" s="2"/>
      <c r="V161">
        <v>248</v>
      </c>
      <c r="W161" s="2"/>
      <c r="X161" s="2"/>
      <c r="Y161" s="2"/>
      <c r="Z161" s="48">
        <f t="shared" si="11"/>
        <v>248</v>
      </c>
      <c r="AA161" s="2"/>
      <c r="AB161" s="2"/>
      <c r="AC161" s="2"/>
      <c r="AD161" s="2"/>
      <c r="AE161" s="51"/>
      <c r="AF161" s="84"/>
      <c r="AG161" s="38"/>
      <c r="AH161" s="38"/>
      <c r="AI161" s="85">
        <f t="shared" si="10"/>
        <v>0</v>
      </c>
      <c r="AJ161" s="27"/>
      <c r="AK161" s="27"/>
    </row>
    <row r="162" spans="1:37" ht="15" customHeight="1" x14ac:dyDescent="0.25">
      <c r="A162" s="4">
        <v>1376</v>
      </c>
      <c r="B162" s="1" t="s">
        <v>503</v>
      </c>
      <c r="E162" s="18">
        <v>2013</v>
      </c>
      <c r="F162" s="18"/>
      <c r="G162" s="17" t="str">
        <f ca="1">IF(MasterTable[[#This Row],[Year Completed]]&lt;=YEAR(TODAY()),"Existing TOD","Planned TOD")</f>
        <v>Existing TOD</v>
      </c>
      <c r="H162" s="1" t="s">
        <v>504</v>
      </c>
      <c r="I162" t="s">
        <v>472</v>
      </c>
      <c r="J162" t="str">
        <f t="shared" si="8"/>
        <v>CO</v>
      </c>
      <c r="K162">
        <v>39.528179999999999</v>
      </c>
      <c r="L162" s="31">
        <v>-104.87727</v>
      </c>
      <c r="M162" s="47" t="s">
        <v>402</v>
      </c>
      <c r="N162" t="s">
        <v>95</v>
      </c>
      <c r="O162" s="2">
        <v>248</v>
      </c>
      <c r="P162" s="12" t="s">
        <v>144</v>
      </c>
      <c r="Q162" s="51" t="s">
        <v>162</v>
      </c>
      <c r="R162" s="4" t="s">
        <v>110</v>
      </c>
      <c r="T162" s="12"/>
      <c r="U162" s="12"/>
      <c r="V162">
        <v>208</v>
      </c>
      <c r="W162" s="12"/>
      <c r="X162" s="12"/>
      <c r="Y162" s="12"/>
      <c r="Z162" s="48">
        <f t="shared" si="11"/>
        <v>208</v>
      </c>
      <c r="AA162" s="2"/>
      <c r="AB162" s="2"/>
      <c r="AC162" s="2"/>
      <c r="AD162" s="2"/>
      <c r="AE162" s="50"/>
      <c r="AF162" s="55"/>
      <c r="AG162" s="21"/>
      <c r="AH162" s="21"/>
      <c r="AI162" s="85">
        <f t="shared" si="10"/>
        <v>0</v>
      </c>
      <c r="AJ162" s="35">
        <v>0</v>
      </c>
      <c r="AK162" s="35"/>
    </row>
    <row r="163" spans="1:37" ht="15" customHeight="1" x14ac:dyDescent="0.25">
      <c r="A163" s="4">
        <v>1377</v>
      </c>
      <c r="B163" s="1" t="s">
        <v>505</v>
      </c>
      <c r="E163">
        <v>2015</v>
      </c>
      <c r="F163"/>
      <c r="G163" s="17" t="str">
        <f ca="1">IF(MasterTable[[#This Row],[Year Completed]]&lt;=YEAR(TODAY()),"Existing TOD","Planned TOD")</f>
        <v>Existing TOD</v>
      </c>
      <c r="H163" s="1" t="s">
        <v>506</v>
      </c>
      <c r="I163" t="s">
        <v>472</v>
      </c>
      <c r="J163" t="str">
        <f t="shared" si="8"/>
        <v>CO</v>
      </c>
      <c r="K163">
        <v>39.535220000000002</v>
      </c>
      <c r="L163" s="31">
        <v>-104.87202000000001</v>
      </c>
      <c r="M163" s="47" t="s">
        <v>402</v>
      </c>
      <c r="N163" t="s">
        <v>95</v>
      </c>
      <c r="O163" s="2">
        <v>248</v>
      </c>
      <c r="P163" t="s">
        <v>144</v>
      </c>
      <c r="Q163" s="51" t="s">
        <v>162</v>
      </c>
      <c r="R163" s="4" t="s">
        <v>110</v>
      </c>
      <c r="V163">
        <v>281</v>
      </c>
      <c r="Z163" s="48">
        <f t="shared" si="11"/>
        <v>281</v>
      </c>
      <c r="AA163" s="2"/>
      <c r="AB163" s="2"/>
      <c r="AC163" s="2"/>
      <c r="AD163" s="2"/>
      <c r="AE163" s="47"/>
      <c r="AF163" s="87"/>
      <c r="AG163" s="88"/>
      <c r="AH163" s="88"/>
      <c r="AI163" s="85">
        <f t="shared" si="10"/>
        <v>0</v>
      </c>
      <c r="AJ163" s="41">
        <v>0</v>
      </c>
      <c r="AK163" s="41"/>
    </row>
    <row r="164" spans="1:37" ht="15" customHeight="1" x14ac:dyDescent="0.25">
      <c r="A164" s="4">
        <v>1378</v>
      </c>
      <c r="B164" s="1" t="s">
        <v>507</v>
      </c>
      <c r="E164" s="18">
        <v>2015</v>
      </c>
      <c r="F164" s="18"/>
      <c r="G164" s="17" t="str">
        <f ca="1">IF(MasterTable[[#This Row],[Year Completed]]&lt;=YEAR(TODAY()),"Existing TOD","Planned TOD")</f>
        <v>Existing TOD</v>
      </c>
      <c r="H164" s="1" t="s">
        <v>508</v>
      </c>
      <c r="I164" t="s">
        <v>472</v>
      </c>
      <c r="J164" t="str">
        <f t="shared" si="8"/>
        <v>CO</v>
      </c>
      <c r="K164">
        <v>39.530250000000002</v>
      </c>
      <c r="L164" s="31">
        <v>-104.87766000000001</v>
      </c>
      <c r="M164" s="47" t="s">
        <v>402</v>
      </c>
      <c r="N164" t="s">
        <v>95</v>
      </c>
      <c r="O164" s="2">
        <v>248</v>
      </c>
      <c r="P164" t="s">
        <v>168</v>
      </c>
      <c r="Q164" s="50" t="s">
        <v>162</v>
      </c>
      <c r="R164" s="4" t="s">
        <v>110</v>
      </c>
      <c r="T164" s="12"/>
      <c r="U164" s="12"/>
      <c r="V164" s="12">
        <v>190</v>
      </c>
      <c r="W164" s="12"/>
      <c r="X164" s="12"/>
      <c r="Y164" s="12"/>
      <c r="Z164" s="48">
        <f t="shared" si="11"/>
        <v>190</v>
      </c>
      <c r="AA164" s="2"/>
      <c r="AB164" s="2"/>
      <c r="AC164" s="2"/>
      <c r="AD164" s="2"/>
      <c r="AE164" s="50" t="s">
        <v>169</v>
      </c>
      <c r="AF164" s="55"/>
      <c r="AG164" s="21">
        <v>6200</v>
      </c>
      <c r="AH164" s="21"/>
      <c r="AI164" s="85">
        <f t="shared" si="10"/>
        <v>6200</v>
      </c>
      <c r="AJ164" s="35"/>
      <c r="AK164" s="35"/>
    </row>
    <row r="165" spans="1:37" ht="15" customHeight="1" x14ac:dyDescent="0.25">
      <c r="A165" s="4">
        <v>1379</v>
      </c>
      <c r="B165" t="s">
        <v>510</v>
      </c>
      <c r="E165" s="19">
        <v>2014</v>
      </c>
      <c r="F165" s="19"/>
      <c r="G165" s="17" t="str">
        <f ca="1">IF(MasterTable[[#This Row],[Year Completed]]&lt;=YEAR(TODAY()),"Existing TOD","Planned TOD")</f>
        <v>Existing TOD</v>
      </c>
      <c r="H165" s="1" t="s">
        <v>511</v>
      </c>
      <c r="I165" t="s">
        <v>472</v>
      </c>
      <c r="J165" t="str">
        <f t="shared" si="8"/>
        <v>CO</v>
      </c>
      <c r="K165">
        <v>39.533790000000003</v>
      </c>
      <c r="L165" s="31">
        <v>-104.87538000000001</v>
      </c>
      <c r="M165" s="47" t="s">
        <v>402</v>
      </c>
      <c r="N165" t="s">
        <v>95</v>
      </c>
      <c r="O165" s="2">
        <v>248</v>
      </c>
      <c r="P165" s="12" t="s">
        <v>157</v>
      </c>
      <c r="Q165" s="52" t="s">
        <v>158</v>
      </c>
      <c r="R165" s="42" t="s">
        <v>103</v>
      </c>
      <c r="S165" s="42"/>
      <c r="T165" s="12"/>
      <c r="U165" s="12"/>
      <c r="V165" s="12"/>
      <c r="W165" s="12"/>
      <c r="X165" s="12"/>
      <c r="Y165" s="12"/>
      <c r="Z165" s="48">
        <f t="shared" si="11"/>
        <v>0</v>
      </c>
      <c r="AA165" s="2"/>
      <c r="AB165" s="2"/>
      <c r="AC165" s="2"/>
      <c r="AD165" s="2"/>
      <c r="AE165" s="50" t="s">
        <v>159</v>
      </c>
      <c r="AF165" s="55">
        <v>800000</v>
      </c>
      <c r="AG165" s="21"/>
      <c r="AH165" s="34" t="s">
        <v>103</v>
      </c>
      <c r="AI165" s="85">
        <f t="shared" si="10"/>
        <v>800000</v>
      </c>
      <c r="AJ165" s="34" t="s">
        <v>103</v>
      </c>
      <c r="AK165" s="34"/>
    </row>
    <row r="166" spans="1:37" ht="15" customHeight="1" x14ac:dyDescent="0.25">
      <c r="A166" s="4">
        <v>1380</v>
      </c>
      <c r="B166" s="1" t="s">
        <v>512</v>
      </c>
      <c r="E166" s="2">
        <v>2018</v>
      </c>
      <c r="G166" s="17" t="str">
        <f ca="1">IF(MasterTable[[#This Row],[Year Completed]]&lt;=YEAR(TODAY()),"Existing TOD","Planned TOD")</f>
        <v>Existing TOD</v>
      </c>
      <c r="H166" s="1" t="s">
        <v>513</v>
      </c>
      <c r="I166" t="s">
        <v>472</v>
      </c>
      <c r="J166" t="str">
        <f t="shared" si="8"/>
        <v>CO</v>
      </c>
      <c r="K166">
        <v>39.53387</v>
      </c>
      <c r="L166" s="31">
        <v>-104.87212</v>
      </c>
      <c r="M166" s="47" t="s">
        <v>402</v>
      </c>
      <c r="N166" t="s">
        <v>95</v>
      </c>
      <c r="O166" s="2">
        <v>248</v>
      </c>
      <c r="P166" t="s">
        <v>144</v>
      </c>
      <c r="Q166" s="47" t="s">
        <v>162</v>
      </c>
      <c r="R166" s="4" t="s">
        <v>110</v>
      </c>
      <c r="V166">
        <v>219</v>
      </c>
      <c r="Z166" s="48">
        <f t="shared" si="11"/>
        <v>219</v>
      </c>
      <c r="AA166" s="2"/>
      <c r="AB166" s="2"/>
      <c r="AC166" s="2"/>
      <c r="AD166" s="2"/>
      <c r="AE166" s="47"/>
      <c r="AG166" s="14"/>
      <c r="AH166" s="14"/>
      <c r="AI166" s="85">
        <f t="shared" si="10"/>
        <v>0</v>
      </c>
      <c r="AJ166" s="36"/>
      <c r="AK166" s="36"/>
    </row>
    <row r="167" spans="1:37" ht="15" customHeight="1" x14ac:dyDescent="0.25">
      <c r="A167" s="4">
        <v>1381</v>
      </c>
      <c r="B167" t="s">
        <v>514</v>
      </c>
      <c r="E167" s="18">
        <v>2012</v>
      </c>
      <c r="F167" s="18"/>
      <c r="G167" s="17" t="str">
        <f ca="1">IF(MasterTable[[#This Row],[Year Completed]]&lt;=YEAR(TODAY()),"Existing TOD","Planned TOD")</f>
        <v>Existing TOD</v>
      </c>
      <c r="H167" s="1" t="s">
        <v>515</v>
      </c>
      <c r="I167" t="s">
        <v>472</v>
      </c>
      <c r="J167" t="str">
        <f t="shared" si="8"/>
        <v>CO</v>
      </c>
      <c r="K167">
        <v>39.53566</v>
      </c>
      <c r="L167" s="31">
        <v>-104.87007</v>
      </c>
      <c r="M167" s="47" t="s">
        <v>402</v>
      </c>
      <c r="N167" t="s">
        <v>95</v>
      </c>
      <c r="O167" s="2">
        <v>248</v>
      </c>
      <c r="P167" s="12" t="s">
        <v>192</v>
      </c>
      <c r="Q167" s="52" t="s">
        <v>158</v>
      </c>
      <c r="R167" s="9"/>
      <c r="S167" s="9"/>
      <c r="T167" s="12"/>
      <c r="U167" s="12"/>
      <c r="V167" s="12"/>
      <c r="W167" s="12"/>
      <c r="X167" s="12"/>
      <c r="Y167" s="12"/>
      <c r="Z167" s="48">
        <f t="shared" si="11"/>
        <v>0</v>
      </c>
      <c r="AA167" s="2"/>
      <c r="AB167" s="2"/>
      <c r="AC167" s="2"/>
      <c r="AD167" s="2"/>
      <c r="AE167" s="50"/>
      <c r="AF167" s="55"/>
      <c r="AG167" s="21"/>
      <c r="AH167" s="21"/>
      <c r="AI167" s="85">
        <f t="shared" si="10"/>
        <v>0</v>
      </c>
      <c r="AJ167" s="35">
        <v>106</v>
      </c>
      <c r="AK167" s="35"/>
    </row>
    <row r="168" spans="1:37" ht="15" customHeight="1" x14ac:dyDescent="0.25">
      <c r="A168" s="4">
        <v>1382</v>
      </c>
      <c r="B168" s="1" t="s">
        <v>516</v>
      </c>
      <c r="E168" s="2">
        <v>2010</v>
      </c>
      <c r="G168" s="17" t="str">
        <f ca="1">IF(MasterTable[[#This Row],[Year Completed]]&lt;=YEAR(TODAY()),"Existing TOD","Planned TOD")</f>
        <v>Existing TOD</v>
      </c>
      <c r="H168" s="1" t="s">
        <v>517</v>
      </c>
      <c r="I168" t="s">
        <v>472</v>
      </c>
      <c r="J168" t="str">
        <f t="shared" si="8"/>
        <v>CO</v>
      </c>
      <c r="K168">
        <v>39.529730000000001</v>
      </c>
      <c r="L168" s="31">
        <v>-104.87674</v>
      </c>
      <c r="M168" s="47" t="s">
        <v>402</v>
      </c>
      <c r="N168" t="s">
        <v>95</v>
      </c>
      <c r="O168" s="2">
        <v>248</v>
      </c>
      <c r="P168" t="s">
        <v>168</v>
      </c>
      <c r="Q168" s="51" t="s">
        <v>162</v>
      </c>
      <c r="R168" s="4" t="s">
        <v>110</v>
      </c>
      <c r="V168">
        <v>244</v>
      </c>
      <c r="Z168" s="48">
        <f t="shared" si="11"/>
        <v>244</v>
      </c>
      <c r="AA168" s="2"/>
      <c r="AB168" s="2"/>
      <c r="AC168" s="2"/>
      <c r="AD168" s="2"/>
      <c r="AE168" s="50" t="s">
        <v>169</v>
      </c>
      <c r="AG168" s="14">
        <v>5000</v>
      </c>
      <c r="AH168" s="14"/>
      <c r="AI168" s="85">
        <f t="shared" si="10"/>
        <v>5000</v>
      </c>
      <c r="AJ168" s="36">
        <v>0</v>
      </c>
      <c r="AK168" s="36"/>
    </row>
    <row r="169" spans="1:37" ht="15" customHeight="1" x14ac:dyDescent="0.25">
      <c r="A169" s="4">
        <v>1384</v>
      </c>
      <c r="B169" s="1" t="s">
        <v>518</v>
      </c>
      <c r="E169" s="18">
        <v>2006</v>
      </c>
      <c r="F169" s="18"/>
      <c r="G169" s="17" t="str">
        <f ca="1">IF(MasterTable[[#This Row],[Year Completed]]&lt;=YEAR(TODAY()),"Existing TOD","Planned TOD")</f>
        <v>Existing TOD</v>
      </c>
      <c r="H169" s="1" t="s">
        <v>519</v>
      </c>
      <c r="I169" t="s">
        <v>141</v>
      </c>
      <c r="J169" t="str">
        <f t="shared" si="8"/>
        <v>CO</v>
      </c>
      <c r="K169">
        <v>39.651829999999997</v>
      </c>
      <c r="L169" s="31">
        <v>-104.91613</v>
      </c>
      <c r="M169" s="47" t="s">
        <v>402</v>
      </c>
      <c r="N169" t="s">
        <v>96</v>
      </c>
      <c r="O169" s="2">
        <v>43</v>
      </c>
      <c r="P169" t="s">
        <v>168</v>
      </c>
      <c r="Q169" s="50" t="s">
        <v>162</v>
      </c>
      <c r="R169" s="9" t="s">
        <v>110</v>
      </c>
      <c r="S169" s="9"/>
      <c r="T169" s="12"/>
      <c r="U169" s="12"/>
      <c r="V169" s="12">
        <v>291</v>
      </c>
      <c r="W169" s="12"/>
      <c r="X169" s="12"/>
      <c r="Y169" s="12"/>
      <c r="Z169" s="48">
        <f t="shared" si="11"/>
        <v>291</v>
      </c>
      <c r="AA169" s="2"/>
      <c r="AB169" s="2"/>
      <c r="AC169" s="2"/>
      <c r="AD169" s="2"/>
      <c r="AE169" s="50" t="s">
        <v>169</v>
      </c>
      <c r="AF169" s="55"/>
      <c r="AG169" s="21">
        <v>16500</v>
      </c>
      <c r="AH169" s="21"/>
      <c r="AI169" s="85">
        <f t="shared" si="10"/>
        <v>16500</v>
      </c>
      <c r="AJ169" s="35">
        <v>0</v>
      </c>
      <c r="AK169" s="35"/>
    </row>
    <row r="170" spans="1:37" ht="15" customHeight="1" x14ac:dyDescent="0.25">
      <c r="A170" s="4">
        <v>1387</v>
      </c>
      <c r="B170" s="3" t="s">
        <v>520</v>
      </c>
      <c r="C170" s="3"/>
      <c r="D170" s="3"/>
      <c r="E170" s="19">
        <v>2014</v>
      </c>
      <c r="F170" s="19"/>
      <c r="G170" s="17" t="str">
        <f ca="1">IF(MasterTable[[#This Row],[Year Completed]]&lt;=YEAR(TODAY()),"Existing TOD","Planned TOD")</f>
        <v>Existing TOD</v>
      </c>
      <c r="H170" s="3" t="s">
        <v>521</v>
      </c>
      <c r="I170" t="s">
        <v>141</v>
      </c>
      <c r="J170" t="str">
        <f t="shared" si="8"/>
        <v>CO</v>
      </c>
      <c r="K170">
        <v>39.685290000000002</v>
      </c>
      <c r="L170" s="31">
        <v>-104.96539</v>
      </c>
      <c r="M170" s="47" t="s">
        <v>402</v>
      </c>
      <c r="N170" t="s">
        <v>98</v>
      </c>
      <c r="O170" s="2">
        <v>129</v>
      </c>
      <c r="P170" s="12" t="s">
        <v>144</v>
      </c>
      <c r="Q170" s="50" t="s">
        <v>522</v>
      </c>
      <c r="R170" s="9" t="s">
        <v>110</v>
      </c>
      <c r="S170" s="9"/>
      <c r="T170" s="2">
        <v>60</v>
      </c>
      <c r="U170" s="12"/>
      <c r="V170" s="12"/>
      <c r="W170" s="12"/>
      <c r="X170" s="12"/>
      <c r="Y170" s="12"/>
      <c r="Z170" s="48">
        <f t="shared" si="11"/>
        <v>60</v>
      </c>
      <c r="AA170" s="2"/>
      <c r="AB170" s="2"/>
      <c r="AC170" s="2"/>
      <c r="AD170" s="2"/>
      <c r="AE170" s="50"/>
      <c r="AF170" s="54" t="s">
        <v>103</v>
      </c>
      <c r="AG170" s="34" t="s">
        <v>103</v>
      </c>
      <c r="AH170" s="34" t="s">
        <v>103</v>
      </c>
      <c r="AI170" s="85">
        <f t="shared" si="10"/>
        <v>0</v>
      </c>
      <c r="AJ170" s="34" t="s">
        <v>103</v>
      </c>
      <c r="AK170" s="34"/>
    </row>
    <row r="171" spans="1:37" ht="15" customHeight="1" x14ac:dyDescent="0.25">
      <c r="A171" s="4">
        <v>1394</v>
      </c>
      <c r="B171" s="3" t="s">
        <v>523</v>
      </c>
      <c r="C171" s="3"/>
      <c r="D171" s="3"/>
      <c r="E171" s="19">
        <v>2018</v>
      </c>
      <c r="F171" s="19"/>
      <c r="G171" s="17" t="str">
        <f ca="1">IF(MasterTable[[#This Row],[Year Completed]]&lt;=YEAR(TODAY()),"Existing TOD","Planned TOD")</f>
        <v>Existing TOD</v>
      </c>
      <c r="H171" s="3" t="s">
        <v>524</v>
      </c>
      <c r="I171" s="4" t="s">
        <v>141</v>
      </c>
      <c r="J171" t="str">
        <f t="shared" si="8"/>
        <v>CO</v>
      </c>
      <c r="K171">
        <v>39.66771</v>
      </c>
      <c r="L171" s="31">
        <v>-104.92899</v>
      </c>
      <c r="M171" s="51" t="s">
        <v>402</v>
      </c>
      <c r="N171" s="4" t="s">
        <v>100</v>
      </c>
      <c r="O171" s="2">
        <v>126</v>
      </c>
      <c r="P171" s="12" t="s">
        <v>144</v>
      </c>
      <c r="Q171" s="50" t="s">
        <v>162</v>
      </c>
      <c r="R171" s="9" t="s">
        <v>110</v>
      </c>
      <c r="S171" s="9"/>
      <c r="T171" s="12"/>
      <c r="U171" s="12"/>
      <c r="V171">
        <v>112</v>
      </c>
      <c r="W171" s="12"/>
      <c r="X171" s="12"/>
      <c r="Y171" s="12"/>
      <c r="Z171" s="48">
        <f t="shared" si="11"/>
        <v>112</v>
      </c>
      <c r="AA171" s="2"/>
      <c r="AB171" s="2"/>
      <c r="AC171" s="2"/>
      <c r="AD171" s="2"/>
      <c r="AE171" s="50"/>
      <c r="AF171" s="54" t="s">
        <v>103</v>
      </c>
      <c r="AG171" s="34" t="s">
        <v>103</v>
      </c>
      <c r="AH171" s="34" t="s">
        <v>103</v>
      </c>
      <c r="AI171" s="85">
        <f t="shared" si="10"/>
        <v>0</v>
      </c>
      <c r="AJ171" s="34" t="s">
        <v>103</v>
      </c>
      <c r="AK171" s="34"/>
    </row>
    <row r="172" spans="1:37" ht="15" customHeight="1" x14ac:dyDescent="0.25">
      <c r="A172" s="4">
        <v>1395</v>
      </c>
      <c r="B172" s="3" t="s">
        <v>525</v>
      </c>
      <c r="C172" s="3"/>
      <c r="D172" s="3"/>
      <c r="E172" s="18">
        <v>2016</v>
      </c>
      <c r="F172" s="18"/>
      <c r="G172" s="17" t="str">
        <f ca="1">IF(MasterTable[[#This Row],[Year Completed]]&lt;=YEAR(TODAY()),"Existing TOD","Planned TOD")</f>
        <v>Existing TOD</v>
      </c>
      <c r="H172" s="3" t="s">
        <v>526</v>
      </c>
      <c r="I172" s="4" t="s">
        <v>141</v>
      </c>
      <c r="J172" t="str">
        <f t="shared" si="8"/>
        <v>CO</v>
      </c>
      <c r="K172">
        <v>39.66874</v>
      </c>
      <c r="L172" s="31">
        <v>-104.92871</v>
      </c>
      <c r="M172" s="51" t="s">
        <v>402</v>
      </c>
      <c r="N172" s="4" t="s">
        <v>100</v>
      </c>
      <c r="O172" s="2">
        <v>126</v>
      </c>
      <c r="P172" s="12" t="s">
        <v>144</v>
      </c>
      <c r="Q172" s="50" t="s">
        <v>150</v>
      </c>
      <c r="R172" s="9" t="s">
        <v>110</v>
      </c>
      <c r="S172" s="9"/>
      <c r="T172" s="2">
        <v>64</v>
      </c>
      <c r="U172" s="18"/>
      <c r="V172" s="18"/>
      <c r="W172" s="18"/>
      <c r="X172" s="18"/>
      <c r="Y172" s="18"/>
      <c r="Z172" s="48">
        <f t="shared" si="11"/>
        <v>64</v>
      </c>
      <c r="AA172" s="2"/>
      <c r="AB172" s="2"/>
      <c r="AC172" s="2"/>
      <c r="AD172" s="2"/>
      <c r="AE172" s="53"/>
      <c r="AF172" s="59"/>
      <c r="AG172" s="25"/>
      <c r="AH172" s="25"/>
      <c r="AI172" s="85">
        <f t="shared" si="10"/>
        <v>0</v>
      </c>
      <c r="AJ172" s="33"/>
      <c r="AK172" s="33"/>
    </row>
    <row r="173" spans="1:37" ht="15" customHeight="1" x14ac:dyDescent="0.25">
      <c r="A173" s="4">
        <v>1396</v>
      </c>
      <c r="B173" s="3" t="s">
        <v>527</v>
      </c>
      <c r="C173" s="3"/>
      <c r="D173" s="3"/>
      <c r="E173" s="18">
        <v>2011</v>
      </c>
      <c r="F173" s="18"/>
      <c r="G173" s="17" t="str">
        <f ca="1">IF(MasterTable[[#This Row],[Year Completed]]&lt;=YEAR(TODAY()),"Existing TOD","Planned TOD")</f>
        <v>Existing TOD</v>
      </c>
      <c r="H173" s="3" t="s">
        <v>528</v>
      </c>
      <c r="I173" s="4" t="s">
        <v>141</v>
      </c>
      <c r="J173" t="str">
        <f t="shared" si="8"/>
        <v>CO</v>
      </c>
      <c r="K173">
        <v>39.667740000000002</v>
      </c>
      <c r="L173" s="31">
        <v>-104.92725</v>
      </c>
      <c r="M173" s="51" t="s">
        <v>402</v>
      </c>
      <c r="N173" s="4" t="s">
        <v>100</v>
      </c>
      <c r="O173" s="2">
        <v>126</v>
      </c>
      <c r="P173" s="12" t="s">
        <v>144</v>
      </c>
      <c r="Q173" s="50" t="s">
        <v>522</v>
      </c>
      <c r="R173" s="9" t="s">
        <v>110</v>
      </c>
      <c r="S173" s="9"/>
      <c r="T173" s="2">
        <v>50</v>
      </c>
      <c r="U173" s="18"/>
      <c r="V173" s="18"/>
      <c r="W173" s="18"/>
      <c r="X173" s="18"/>
      <c r="Y173" s="18"/>
      <c r="Z173" s="48">
        <f t="shared" si="11"/>
        <v>50</v>
      </c>
      <c r="AA173" s="2"/>
      <c r="AB173" s="2"/>
      <c r="AC173" s="2"/>
      <c r="AD173" s="2"/>
      <c r="AE173" s="53"/>
      <c r="AF173" s="59"/>
      <c r="AG173" s="25"/>
      <c r="AH173" s="25"/>
      <c r="AI173" s="85">
        <f t="shared" si="10"/>
        <v>0</v>
      </c>
      <c r="AJ173" s="33"/>
      <c r="AK173" s="33"/>
    </row>
    <row r="174" spans="1:37" ht="15" customHeight="1" x14ac:dyDescent="0.25">
      <c r="A174" s="4">
        <v>1400</v>
      </c>
      <c r="B174" t="s">
        <v>529</v>
      </c>
      <c r="E174" s="19">
        <v>2000</v>
      </c>
      <c r="F174" s="19"/>
      <c r="G174" s="17" t="str">
        <f ca="1">IF(MasterTable[[#This Row],[Year Completed]]&lt;=YEAR(TODAY()),"Existing TOD","Planned TOD")</f>
        <v>Existing TOD</v>
      </c>
      <c r="H174" s="5" t="s">
        <v>530</v>
      </c>
      <c r="I174" t="s">
        <v>74</v>
      </c>
      <c r="J174" t="str">
        <f t="shared" si="8"/>
        <v>CO</v>
      </c>
      <c r="K174">
        <v>39.654690000000002</v>
      </c>
      <c r="L174" s="31">
        <v>-104.99905</v>
      </c>
      <c r="M174" s="47" t="s">
        <v>531</v>
      </c>
      <c r="N174" t="s">
        <v>74</v>
      </c>
      <c r="O174" s="2">
        <v>60</v>
      </c>
      <c r="P174" s="12" t="s">
        <v>157</v>
      </c>
      <c r="Q174" s="52" t="s">
        <v>158</v>
      </c>
      <c r="R174" s="42" t="s">
        <v>103</v>
      </c>
      <c r="S174" s="42"/>
      <c r="T174" s="12"/>
      <c r="U174" s="12"/>
      <c r="V174" s="12"/>
      <c r="W174" s="12"/>
      <c r="X174" s="12"/>
      <c r="Y174" s="12"/>
      <c r="Z174" s="48">
        <f t="shared" si="11"/>
        <v>0</v>
      </c>
      <c r="AA174" s="2"/>
      <c r="AB174" s="2"/>
      <c r="AC174" s="2"/>
      <c r="AD174" s="2"/>
      <c r="AE174" s="50" t="s">
        <v>159</v>
      </c>
      <c r="AF174" s="55">
        <v>140000</v>
      </c>
      <c r="AG174" s="34" t="s">
        <v>103</v>
      </c>
      <c r="AH174" s="34" t="s">
        <v>103</v>
      </c>
      <c r="AI174" s="85">
        <f t="shared" si="10"/>
        <v>140000</v>
      </c>
      <c r="AJ174" s="34" t="s">
        <v>103</v>
      </c>
      <c r="AK174" s="34"/>
    </row>
    <row r="175" spans="1:37" ht="15" customHeight="1" x14ac:dyDescent="0.25">
      <c r="A175" s="4">
        <v>1401</v>
      </c>
      <c r="B175" s="1" t="s">
        <v>532</v>
      </c>
      <c r="E175" s="19">
        <v>2016</v>
      </c>
      <c r="F175" s="19"/>
      <c r="G175" s="17" t="str">
        <f ca="1">IF(MasterTable[[#This Row],[Year Completed]]&lt;=YEAR(TODAY()),"Existing TOD","Planned TOD")</f>
        <v>Existing TOD</v>
      </c>
      <c r="H175" s="1" t="s">
        <v>533</v>
      </c>
      <c r="I175" t="s">
        <v>74</v>
      </c>
      <c r="J175" t="str">
        <f t="shared" si="8"/>
        <v>CO</v>
      </c>
      <c r="K175">
        <v>39.65551</v>
      </c>
      <c r="L175" s="31">
        <v>-104.99034</v>
      </c>
      <c r="M175" s="47" t="s">
        <v>531</v>
      </c>
      <c r="N175" t="s">
        <v>74</v>
      </c>
      <c r="O175" s="2">
        <v>60</v>
      </c>
      <c r="P175" s="12" t="s">
        <v>144</v>
      </c>
      <c r="Q175" s="50" t="s">
        <v>162</v>
      </c>
      <c r="R175" s="9" t="s">
        <v>110</v>
      </c>
      <c r="S175" s="9"/>
      <c r="T175" s="12"/>
      <c r="U175" s="12"/>
      <c r="V175">
        <v>30</v>
      </c>
      <c r="W175" s="12"/>
      <c r="X175" s="12"/>
      <c r="Y175" s="12"/>
      <c r="Z175" s="48">
        <f t="shared" si="11"/>
        <v>30</v>
      </c>
      <c r="AA175" s="2"/>
      <c r="AB175" s="2"/>
      <c r="AC175" s="2"/>
      <c r="AD175" s="2"/>
      <c r="AE175" s="50"/>
      <c r="AF175" s="54" t="s">
        <v>103</v>
      </c>
      <c r="AG175" s="34" t="s">
        <v>103</v>
      </c>
      <c r="AH175" s="34" t="s">
        <v>103</v>
      </c>
      <c r="AI175" s="85">
        <f t="shared" si="10"/>
        <v>0</v>
      </c>
      <c r="AJ175" s="34" t="s">
        <v>103</v>
      </c>
      <c r="AK175" s="34"/>
    </row>
    <row r="176" spans="1:37" ht="15" customHeight="1" x14ac:dyDescent="0.25">
      <c r="A176" s="4">
        <v>1402</v>
      </c>
      <c r="B176" s="1" t="s">
        <v>534</v>
      </c>
      <c r="E176" s="19">
        <v>2018</v>
      </c>
      <c r="F176" s="19"/>
      <c r="G176" s="17" t="str">
        <f ca="1">IF(MasterTable[[#This Row],[Year Completed]]&lt;=YEAR(TODAY()),"Existing TOD","Planned TOD")</f>
        <v>Existing TOD</v>
      </c>
      <c r="H176" s="1" t="s">
        <v>535</v>
      </c>
      <c r="I176" t="s">
        <v>74</v>
      </c>
      <c r="J176" t="str">
        <f t="shared" si="8"/>
        <v>CO</v>
      </c>
      <c r="K176">
        <v>39.654690000000002</v>
      </c>
      <c r="L176" s="31">
        <v>-104.98809</v>
      </c>
      <c r="M176" s="47" t="s">
        <v>531</v>
      </c>
      <c r="N176" t="s">
        <v>74</v>
      </c>
      <c r="O176" s="2">
        <v>60</v>
      </c>
      <c r="P176" s="12" t="s">
        <v>144</v>
      </c>
      <c r="Q176" s="50" t="s">
        <v>150</v>
      </c>
      <c r="R176" s="9" t="s">
        <v>110</v>
      </c>
      <c r="S176" s="9"/>
      <c r="T176" s="2">
        <v>111</v>
      </c>
      <c r="U176" s="12"/>
      <c r="V176" s="12"/>
      <c r="W176" s="12"/>
      <c r="X176" s="12"/>
      <c r="Y176" s="12"/>
      <c r="Z176" s="48">
        <f t="shared" si="11"/>
        <v>111</v>
      </c>
      <c r="AA176" s="2"/>
      <c r="AB176" s="2"/>
      <c r="AC176" s="2"/>
      <c r="AD176" s="2"/>
      <c r="AE176" s="50"/>
      <c r="AF176" s="54" t="s">
        <v>103</v>
      </c>
      <c r="AG176" s="34" t="s">
        <v>103</v>
      </c>
      <c r="AH176" s="34" t="s">
        <v>103</v>
      </c>
      <c r="AI176" s="85">
        <f t="shared" si="10"/>
        <v>0</v>
      </c>
      <c r="AJ176" s="34" t="s">
        <v>103</v>
      </c>
      <c r="AK176" s="34"/>
    </row>
    <row r="177" spans="1:37" ht="15" customHeight="1" x14ac:dyDescent="0.25">
      <c r="A177" s="4">
        <v>1403</v>
      </c>
      <c r="B177" s="3" t="s">
        <v>536</v>
      </c>
      <c r="C177" s="3"/>
      <c r="D177" s="3"/>
      <c r="E177" s="18">
        <v>2001</v>
      </c>
      <c r="F177" s="18"/>
      <c r="G177" s="17" t="str">
        <f ca="1">IF(MasterTable[[#This Row],[Year Completed]]&lt;=YEAR(TODAY()),"Existing TOD","Planned TOD")</f>
        <v>Existing TOD</v>
      </c>
      <c r="H177" s="7" t="s">
        <v>537</v>
      </c>
      <c r="I177" s="4" t="s">
        <v>74</v>
      </c>
      <c r="J177" t="str">
        <f t="shared" si="8"/>
        <v>CO</v>
      </c>
      <c r="K177">
        <v>39.65513</v>
      </c>
      <c r="L177" s="31">
        <v>-104.99678</v>
      </c>
      <c r="M177" s="51" t="s">
        <v>531</v>
      </c>
      <c r="N177" s="4" t="s">
        <v>74</v>
      </c>
      <c r="O177" s="2">
        <v>60</v>
      </c>
      <c r="P177" s="12" t="s">
        <v>144</v>
      </c>
      <c r="Q177" s="50" t="s">
        <v>162</v>
      </c>
      <c r="R177" s="9" t="s">
        <v>110</v>
      </c>
      <c r="S177" s="9"/>
      <c r="T177" s="18"/>
      <c r="U177" s="18"/>
      <c r="V177">
        <v>438</v>
      </c>
      <c r="W177" s="18"/>
      <c r="X177" s="18"/>
      <c r="Y177" s="18"/>
      <c r="Z177" s="48">
        <f t="shared" si="11"/>
        <v>438</v>
      </c>
      <c r="AA177" s="2"/>
      <c r="AB177" s="2"/>
      <c r="AC177" s="2"/>
      <c r="AD177" s="2"/>
      <c r="AE177" s="53"/>
      <c r="AF177" s="59"/>
      <c r="AG177" s="25"/>
      <c r="AH177" s="25"/>
      <c r="AI177" s="85">
        <f t="shared" si="10"/>
        <v>0</v>
      </c>
      <c r="AJ177" s="33"/>
      <c r="AK177" s="33"/>
    </row>
    <row r="178" spans="1:37" ht="15" customHeight="1" x14ac:dyDescent="0.25">
      <c r="A178" s="4">
        <v>1405</v>
      </c>
      <c r="B178" s="3" t="s">
        <v>538</v>
      </c>
      <c r="C178" s="3"/>
      <c r="D178" s="3"/>
      <c r="E178" s="19">
        <v>2018</v>
      </c>
      <c r="F178" s="19"/>
      <c r="G178" s="17" t="str">
        <f ca="1">IF(MasterTable[[#This Row],[Year Completed]]&lt;=YEAR(TODAY()),"Existing TOD","Planned TOD")</f>
        <v>Existing TOD</v>
      </c>
      <c r="H178" s="3" t="s">
        <v>539</v>
      </c>
      <c r="I178" s="4" t="s">
        <v>141</v>
      </c>
      <c r="J178" t="str">
        <f t="shared" si="8"/>
        <v>CO</v>
      </c>
      <c r="K178">
        <v>39.683039999999998</v>
      </c>
      <c r="L178" s="31">
        <v>-104.99063</v>
      </c>
      <c r="M178" s="51" t="s">
        <v>531</v>
      </c>
      <c r="N178" s="4" t="s">
        <v>75</v>
      </c>
      <c r="O178" s="2">
        <v>61</v>
      </c>
      <c r="P178" s="12" t="s">
        <v>144</v>
      </c>
      <c r="Q178" s="50" t="s">
        <v>162</v>
      </c>
      <c r="R178" s="9" t="s">
        <v>110</v>
      </c>
      <c r="S178" s="9"/>
      <c r="T178" s="18"/>
      <c r="U178" s="18"/>
      <c r="V178">
        <v>224</v>
      </c>
      <c r="W178" s="18"/>
      <c r="X178" s="18"/>
      <c r="Y178" s="18"/>
      <c r="Z178" s="48">
        <f t="shared" si="11"/>
        <v>224</v>
      </c>
      <c r="AA178" s="2"/>
      <c r="AB178" s="2"/>
      <c r="AC178" s="2"/>
      <c r="AD178" s="2"/>
      <c r="AE178" s="53"/>
      <c r="AF178" s="59"/>
      <c r="AG178" s="25"/>
      <c r="AH178" s="25"/>
      <c r="AI178" s="85">
        <f t="shared" si="10"/>
        <v>0</v>
      </c>
      <c r="AJ178" s="33"/>
      <c r="AK178" s="33"/>
    </row>
    <row r="179" spans="1:37" ht="15" customHeight="1" x14ac:dyDescent="0.25">
      <c r="A179" s="4">
        <v>1406</v>
      </c>
      <c r="B179" s="3" t="s">
        <v>540</v>
      </c>
      <c r="C179" s="3"/>
      <c r="D179" s="3"/>
      <c r="E179" s="18">
        <v>2013</v>
      </c>
      <c r="F179" s="18"/>
      <c r="G179" s="17" t="str">
        <f ca="1">IF(MasterTable[[#This Row],[Year Completed]]&lt;=YEAR(TODAY()),"Existing TOD","Planned TOD")</f>
        <v>Existing TOD</v>
      </c>
      <c r="H179" s="3" t="s">
        <v>541</v>
      </c>
      <c r="I179" s="4" t="s">
        <v>141</v>
      </c>
      <c r="J179" t="str">
        <f t="shared" si="8"/>
        <v>CO</v>
      </c>
      <c r="K179">
        <v>39.67792</v>
      </c>
      <c r="L179" s="31">
        <v>-104.99205000000001</v>
      </c>
      <c r="M179" s="51" t="s">
        <v>531</v>
      </c>
      <c r="N179" s="4" t="s">
        <v>75</v>
      </c>
      <c r="O179" s="2">
        <v>61</v>
      </c>
      <c r="P179" s="8" t="s">
        <v>144</v>
      </c>
      <c r="Q179" s="53" t="s">
        <v>150</v>
      </c>
      <c r="R179" s="9" t="s">
        <v>110</v>
      </c>
      <c r="S179" s="9"/>
      <c r="T179" s="2">
        <v>50</v>
      </c>
      <c r="U179" s="18"/>
      <c r="V179" s="18"/>
      <c r="W179" s="18"/>
      <c r="X179" s="18"/>
      <c r="Y179" s="18"/>
      <c r="Z179" s="48">
        <f t="shared" si="11"/>
        <v>50</v>
      </c>
      <c r="AA179" s="2"/>
      <c r="AB179" s="2"/>
      <c r="AC179" s="2"/>
      <c r="AD179" s="2"/>
      <c r="AE179" s="53"/>
      <c r="AF179" s="59"/>
      <c r="AG179" s="25"/>
      <c r="AH179" s="25"/>
      <c r="AI179" s="85">
        <f t="shared" si="10"/>
        <v>0</v>
      </c>
      <c r="AJ179" s="33"/>
      <c r="AK179" s="33"/>
    </row>
    <row r="180" spans="1:37" ht="15" customHeight="1" x14ac:dyDescent="0.25">
      <c r="A180" s="4">
        <v>1407</v>
      </c>
      <c r="B180" t="s">
        <v>542</v>
      </c>
      <c r="C180" t="s">
        <v>543</v>
      </c>
      <c r="E180" s="19">
        <v>2021</v>
      </c>
      <c r="F180" s="19"/>
      <c r="G180" s="17" t="str">
        <f ca="1">IF(MasterTable[[#This Row],[Year Completed]]&lt;=YEAR(TODAY()),"Existing TOD","Planned TOD")</f>
        <v>Existing TOD</v>
      </c>
      <c r="H180" t="s">
        <v>544</v>
      </c>
      <c r="I180" t="s">
        <v>141</v>
      </c>
      <c r="J180" t="str">
        <f t="shared" si="8"/>
        <v>CO</v>
      </c>
      <c r="K180">
        <v>39.679299999999998</v>
      </c>
      <c r="L180" s="31">
        <v>-104.99141</v>
      </c>
      <c r="M180" s="47" t="s">
        <v>531</v>
      </c>
      <c r="N180" t="s">
        <v>75</v>
      </c>
      <c r="O180" s="2">
        <v>61</v>
      </c>
      <c r="P180" t="s">
        <v>168</v>
      </c>
      <c r="Q180" s="50" t="s">
        <v>162</v>
      </c>
      <c r="R180" s="9" t="s">
        <v>110</v>
      </c>
      <c r="S180" s="9"/>
      <c r="T180" s="12"/>
      <c r="U180" s="12"/>
      <c r="V180" s="12">
        <v>139</v>
      </c>
      <c r="W180" s="12"/>
      <c r="X180" s="12"/>
      <c r="Y180" s="12"/>
      <c r="Z180" s="48">
        <f t="shared" si="11"/>
        <v>139</v>
      </c>
      <c r="AA180" s="2"/>
      <c r="AB180" s="2"/>
      <c r="AC180" s="2"/>
      <c r="AD180" s="2"/>
      <c r="AE180" s="50" t="s">
        <v>159</v>
      </c>
      <c r="AF180" s="55">
        <v>5000</v>
      </c>
      <c r="AG180" s="34" t="s">
        <v>103</v>
      </c>
      <c r="AH180" s="34" t="s">
        <v>103</v>
      </c>
      <c r="AI180" s="85">
        <f t="shared" si="10"/>
        <v>5000</v>
      </c>
      <c r="AJ180" s="34" t="s">
        <v>103</v>
      </c>
      <c r="AK180" s="34"/>
    </row>
    <row r="181" spans="1:37" ht="15" customHeight="1" x14ac:dyDescent="0.25">
      <c r="A181" s="4">
        <v>1409</v>
      </c>
      <c r="B181" s="3" t="s">
        <v>545</v>
      </c>
      <c r="C181" s="3"/>
      <c r="D181" s="3"/>
      <c r="E181" s="2">
        <v>2017</v>
      </c>
      <c r="G181" s="17" t="str">
        <f ca="1">IF(MasterTable[[#This Row],[Year Completed]]&lt;=YEAR(TODAY()),"Existing TOD","Planned TOD")</f>
        <v>Existing TOD</v>
      </c>
      <c r="H181" s="3" t="s">
        <v>546</v>
      </c>
      <c r="I181" s="4" t="s">
        <v>489</v>
      </c>
      <c r="J181" t="str">
        <f t="shared" si="8"/>
        <v>CO</v>
      </c>
      <c r="K181">
        <v>39.612839999999998</v>
      </c>
      <c r="L181" s="31">
        <v>-105.01300000000001</v>
      </c>
      <c r="M181" s="51" t="s">
        <v>531</v>
      </c>
      <c r="N181" s="4" t="s">
        <v>84</v>
      </c>
      <c r="O181" s="2">
        <v>63</v>
      </c>
      <c r="P181" s="8" t="s">
        <v>144</v>
      </c>
      <c r="Q181" s="51" t="s">
        <v>162</v>
      </c>
      <c r="R181" s="4" t="s">
        <v>110</v>
      </c>
      <c r="T181" s="2"/>
      <c r="U181" s="2"/>
      <c r="V181">
        <v>160</v>
      </c>
      <c r="W181" s="2"/>
      <c r="X181" s="2"/>
      <c r="Y181" s="2"/>
      <c r="Z181" s="48">
        <f t="shared" si="11"/>
        <v>160</v>
      </c>
      <c r="AA181" s="2"/>
      <c r="AB181" s="2"/>
      <c r="AC181" s="2"/>
      <c r="AD181" s="2"/>
      <c r="AE181" s="51"/>
      <c r="AF181" s="84"/>
      <c r="AG181" s="38"/>
      <c r="AH181" s="38"/>
      <c r="AI181" s="85">
        <f t="shared" si="10"/>
        <v>0</v>
      </c>
      <c r="AJ181" s="27"/>
      <c r="AK181" s="27"/>
    </row>
    <row r="182" spans="1:37" ht="15" customHeight="1" x14ac:dyDescent="0.25">
      <c r="A182" s="4">
        <v>1410</v>
      </c>
      <c r="B182" t="s">
        <v>547</v>
      </c>
      <c r="E182" s="2">
        <v>2008</v>
      </c>
      <c r="G182" s="17" t="str">
        <f ca="1">IF(MasterTable[[#This Row],[Year Completed]]&lt;=YEAR(TODAY()),"Existing TOD","Planned TOD")</f>
        <v>Existing TOD</v>
      </c>
      <c r="H182" s="1" t="s">
        <v>548</v>
      </c>
      <c r="I182" t="s">
        <v>489</v>
      </c>
      <c r="J182" t="str">
        <f t="shared" si="8"/>
        <v>CO</v>
      </c>
      <c r="K182">
        <v>39.612940000000002</v>
      </c>
      <c r="L182" s="31">
        <v>-105.01058</v>
      </c>
      <c r="M182" s="47" t="s">
        <v>531</v>
      </c>
      <c r="N182" t="s">
        <v>84</v>
      </c>
      <c r="O182" s="2">
        <v>63</v>
      </c>
      <c r="P182" t="s">
        <v>168</v>
      </c>
      <c r="Q182" s="51" t="s">
        <v>162</v>
      </c>
      <c r="R182" s="4" t="s">
        <v>106</v>
      </c>
      <c r="S182" s="4" t="s">
        <v>179</v>
      </c>
      <c r="V182">
        <v>0</v>
      </c>
      <c r="W182">
        <v>37</v>
      </c>
      <c r="Z182" s="48">
        <f t="shared" si="11"/>
        <v>37</v>
      </c>
      <c r="AA182" s="2"/>
      <c r="AB182" s="2"/>
      <c r="AC182" s="2"/>
      <c r="AD182" s="2"/>
      <c r="AE182" s="50" t="s">
        <v>159</v>
      </c>
      <c r="AF182" s="84">
        <v>10000</v>
      </c>
      <c r="AG182" s="38"/>
      <c r="AH182" s="14"/>
      <c r="AI182" s="85">
        <f t="shared" si="10"/>
        <v>10000</v>
      </c>
      <c r="AJ182" s="37">
        <v>0</v>
      </c>
      <c r="AK182" s="37"/>
    </row>
    <row r="183" spans="1:37" ht="15" customHeight="1" x14ac:dyDescent="0.25">
      <c r="A183" s="4">
        <v>1414</v>
      </c>
      <c r="B183" t="s">
        <v>549</v>
      </c>
      <c r="E183" s="2">
        <v>2011</v>
      </c>
      <c r="G183" s="17" t="str">
        <f ca="1">IF(MasterTable[[#This Row],[Year Completed]]&lt;=YEAR(TODAY()),"Existing TOD","Planned TOD")</f>
        <v>Existing TOD</v>
      </c>
      <c r="H183" s="5" t="s">
        <v>550</v>
      </c>
      <c r="I183" t="s">
        <v>489</v>
      </c>
      <c r="J183" t="str">
        <f t="shared" si="8"/>
        <v>CO</v>
      </c>
      <c r="K183">
        <v>39.615780000000001</v>
      </c>
      <c r="L183" s="31">
        <v>-105.01698</v>
      </c>
      <c r="M183" s="47" t="s">
        <v>531</v>
      </c>
      <c r="N183" t="s">
        <v>84</v>
      </c>
      <c r="O183" s="2">
        <v>63</v>
      </c>
      <c r="P183" t="s">
        <v>144</v>
      </c>
      <c r="Q183" s="51" t="s">
        <v>162</v>
      </c>
      <c r="R183" s="4" t="s">
        <v>110</v>
      </c>
      <c r="V183">
        <v>31</v>
      </c>
      <c r="Z183" s="48">
        <f t="shared" si="11"/>
        <v>31</v>
      </c>
      <c r="AA183" s="2"/>
      <c r="AB183" s="2"/>
      <c r="AC183" s="2"/>
      <c r="AD183" s="2"/>
      <c r="AE183" s="47"/>
      <c r="AF183" s="84"/>
      <c r="AG183" s="38"/>
      <c r="AH183" s="38"/>
      <c r="AI183" s="85">
        <f t="shared" si="10"/>
        <v>0</v>
      </c>
      <c r="AJ183" s="37">
        <v>0</v>
      </c>
      <c r="AK183" s="37"/>
    </row>
    <row r="184" spans="1:37" ht="15" customHeight="1" x14ac:dyDescent="0.25">
      <c r="A184" s="4">
        <v>1419</v>
      </c>
      <c r="B184" s="1" t="s">
        <v>551</v>
      </c>
      <c r="E184" s="2">
        <v>2011</v>
      </c>
      <c r="G184" s="17" t="str">
        <f ca="1">IF(MasterTable[[#This Row],[Year Completed]]&lt;=YEAR(TODAY()),"Existing TOD","Planned TOD")</f>
        <v>Existing TOD</v>
      </c>
      <c r="H184" s="1" t="s">
        <v>552</v>
      </c>
      <c r="I184" t="s">
        <v>489</v>
      </c>
      <c r="J184" t="str">
        <f t="shared" si="8"/>
        <v>CO</v>
      </c>
      <c r="K184">
        <v>39.58352</v>
      </c>
      <c r="L184" s="31">
        <v>-105.0278</v>
      </c>
      <c r="M184" s="47" t="s">
        <v>531</v>
      </c>
      <c r="N184" t="s">
        <v>85</v>
      </c>
      <c r="O184" s="2">
        <v>64</v>
      </c>
      <c r="P184" t="s">
        <v>168</v>
      </c>
      <c r="Q184" s="51" t="s">
        <v>162</v>
      </c>
      <c r="R184" s="9" t="s">
        <v>110</v>
      </c>
      <c r="S184" s="9"/>
      <c r="V184">
        <v>280</v>
      </c>
      <c r="Z184" s="48">
        <f t="shared" si="11"/>
        <v>280</v>
      </c>
      <c r="AA184" s="2"/>
      <c r="AB184" s="2"/>
      <c r="AC184" s="2"/>
      <c r="AD184" s="2"/>
      <c r="AE184" s="47"/>
      <c r="AF184" s="84"/>
      <c r="AG184" s="38"/>
      <c r="AH184" s="14"/>
      <c r="AI184" s="85">
        <f t="shared" si="10"/>
        <v>0</v>
      </c>
      <c r="AJ184" s="37">
        <v>0</v>
      </c>
      <c r="AK184" s="37"/>
    </row>
    <row r="185" spans="1:37" ht="15" customHeight="1" x14ac:dyDescent="0.25">
      <c r="A185" s="4">
        <v>1421</v>
      </c>
      <c r="B185" s="3" t="s">
        <v>553</v>
      </c>
      <c r="C185" s="3"/>
      <c r="D185" s="3"/>
      <c r="E185" s="19">
        <v>2016</v>
      </c>
      <c r="F185" s="19"/>
      <c r="G185" s="17" t="str">
        <f ca="1">IF(MasterTable[[#This Row],[Year Completed]]&lt;=YEAR(TODAY()),"Existing TOD","Planned TOD")</f>
        <v>Existing TOD</v>
      </c>
      <c r="H185" s="3" t="s">
        <v>554</v>
      </c>
      <c r="I185" s="4" t="s">
        <v>74</v>
      </c>
      <c r="J185" t="str">
        <f t="shared" si="8"/>
        <v>CO</v>
      </c>
      <c r="K185">
        <v>39.641509999999997</v>
      </c>
      <c r="L185" s="31">
        <v>-105.00443</v>
      </c>
      <c r="M185" s="51" t="s">
        <v>531</v>
      </c>
      <c r="N185" s="4" t="s">
        <v>555</v>
      </c>
      <c r="O185" s="2">
        <v>65</v>
      </c>
      <c r="P185" t="s">
        <v>144</v>
      </c>
      <c r="Q185" s="50" t="s">
        <v>162</v>
      </c>
      <c r="R185" s="9" t="s">
        <v>110</v>
      </c>
      <c r="S185" s="9"/>
      <c r="T185" s="12"/>
      <c r="U185" s="12"/>
      <c r="V185">
        <v>238</v>
      </c>
      <c r="W185" s="12"/>
      <c r="X185" s="12"/>
      <c r="Y185" s="12"/>
      <c r="Z185" s="48">
        <f t="shared" si="11"/>
        <v>238</v>
      </c>
      <c r="AA185" s="2"/>
      <c r="AB185" s="2"/>
      <c r="AC185" s="2"/>
      <c r="AD185" s="2"/>
      <c r="AE185" s="50"/>
      <c r="AF185" s="54" t="s">
        <v>103</v>
      </c>
      <c r="AG185" s="34" t="s">
        <v>103</v>
      </c>
      <c r="AH185" s="34" t="s">
        <v>103</v>
      </c>
      <c r="AI185" s="85">
        <f t="shared" si="10"/>
        <v>0</v>
      </c>
      <c r="AJ185" s="34" t="s">
        <v>103</v>
      </c>
      <c r="AK185" s="34"/>
    </row>
    <row r="186" spans="1:37" ht="15" customHeight="1" x14ac:dyDescent="0.25">
      <c r="A186" s="4">
        <v>1423</v>
      </c>
      <c r="B186" s="1" t="s">
        <v>556</v>
      </c>
      <c r="E186" s="19">
        <v>2016</v>
      </c>
      <c r="F186" s="19"/>
      <c r="G186" s="17" t="str">
        <f ca="1">IF(MasterTable[[#This Row],[Year Completed]]&lt;=YEAR(TODAY()),"Existing TOD","Planned TOD")</f>
        <v>Existing TOD</v>
      </c>
      <c r="H186" s="1" t="s">
        <v>557</v>
      </c>
      <c r="I186" t="s">
        <v>141</v>
      </c>
      <c r="J186" t="str">
        <f t="shared" si="8"/>
        <v>CO</v>
      </c>
      <c r="K186">
        <v>39.744509999999998</v>
      </c>
      <c r="L186" s="31">
        <v>-104.98707</v>
      </c>
      <c r="M186" s="47" t="s">
        <v>558</v>
      </c>
      <c r="N186" t="s">
        <v>559</v>
      </c>
      <c r="O186" s="2">
        <v>73</v>
      </c>
      <c r="P186" t="s">
        <v>144</v>
      </c>
      <c r="Q186" s="47" t="s">
        <v>162</v>
      </c>
      <c r="R186" s="9" t="s">
        <v>110</v>
      </c>
      <c r="S186" s="9"/>
      <c r="T186" s="12"/>
      <c r="U186" s="12"/>
      <c r="V186">
        <v>364</v>
      </c>
      <c r="W186" s="12"/>
      <c r="X186" s="12"/>
      <c r="Y186" s="12"/>
      <c r="Z186" s="48">
        <f t="shared" si="11"/>
        <v>364</v>
      </c>
      <c r="AA186" s="2"/>
      <c r="AB186" s="2"/>
      <c r="AC186" s="2"/>
      <c r="AD186" s="2"/>
      <c r="AE186" s="50"/>
      <c r="AF186" s="54" t="s">
        <v>103</v>
      </c>
      <c r="AG186" s="34" t="s">
        <v>103</v>
      </c>
      <c r="AH186" s="34" t="s">
        <v>103</v>
      </c>
      <c r="AI186" s="85">
        <f t="shared" si="10"/>
        <v>0</v>
      </c>
      <c r="AJ186" s="34" t="s">
        <v>103</v>
      </c>
      <c r="AK186" s="34"/>
    </row>
    <row r="187" spans="1:37" ht="15" customHeight="1" x14ac:dyDescent="0.25">
      <c r="A187" s="4">
        <v>1424</v>
      </c>
      <c r="B187" s="1" t="s">
        <v>560</v>
      </c>
      <c r="E187" s="18">
        <v>2003</v>
      </c>
      <c r="F187" s="18"/>
      <c r="G187" s="17" t="str">
        <f ca="1">IF(MasterTable[[#This Row],[Year Completed]]&lt;=YEAR(TODAY()),"Existing TOD","Planned TOD")</f>
        <v>Existing TOD</v>
      </c>
      <c r="H187" s="1" t="s">
        <v>561</v>
      </c>
      <c r="I187" t="s">
        <v>141</v>
      </c>
      <c r="J187" t="str">
        <f t="shared" si="8"/>
        <v>CO</v>
      </c>
      <c r="K187">
        <v>39.745570000000001</v>
      </c>
      <c r="L187" s="31">
        <v>-104.98392</v>
      </c>
      <c r="M187" s="47" t="s">
        <v>558</v>
      </c>
      <c r="N187" t="s">
        <v>559</v>
      </c>
      <c r="O187" s="2">
        <v>73</v>
      </c>
      <c r="P187" t="s">
        <v>144</v>
      </c>
      <c r="Q187" s="47" t="s">
        <v>162</v>
      </c>
      <c r="R187" s="9" t="s">
        <v>106</v>
      </c>
      <c r="S187" s="9"/>
      <c r="T187" s="12"/>
      <c r="U187" s="12"/>
      <c r="W187">
        <v>54</v>
      </c>
      <c r="X187" s="12"/>
      <c r="Y187" s="12"/>
      <c r="Z187" s="48">
        <f t="shared" si="11"/>
        <v>54</v>
      </c>
      <c r="AA187" s="2"/>
      <c r="AB187" s="2"/>
      <c r="AC187" s="2"/>
      <c r="AD187" s="2"/>
      <c r="AE187" s="50"/>
      <c r="AF187" s="55"/>
      <c r="AG187" s="21"/>
      <c r="AH187" s="21"/>
      <c r="AI187" s="85">
        <f t="shared" si="10"/>
        <v>0</v>
      </c>
      <c r="AJ187" s="35">
        <v>0</v>
      </c>
      <c r="AK187" s="35"/>
    </row>
    <row r="188" spans="1:37" ht="15" customHeight="1" x14ac:dyDescent="0.25">
      <c r="A188" s="4">
        <v>1425</v>
      </c>
      <c r="B188" s="1" t="s">
        <v>562</v>
      </c>
      <c r="E188" s="19">
        <v>2019</v>
      </c>
      <c r="F188" s="19"/>
      <c r="G188" s="17" t="str">
        <f ca="1">IF(MasterTable[[#This Row],[Year Completed]]&lt;=YEAR(TODAY()),"Existing TOD","Planned TOD")</f>
        <v>Existing TOD</v>
      </c>
      <c r="H188" s="1" t="s">
        <v>563</v>
      </c>
      <c r="I188" t="s">
        <v>141</v>
      </c>
      <c r="J188" t="str">
        <f t="shared" si="8"/>
        <v>CO</v>
      </c>
      <c r="K188">
        <v>39.74653</v>
      </c>
      <c r="L188" s="31">
        <v>-104.98393</v>
      </c>
      <c r="M188" s="47" t="s">
        <v>558</v>
      </c>
      <c r="N188" t="s">
        <v>559</v>
      </c>
      <c r="O188" s="2">
        <v>73</v>
      </c>
      <c r="P188" t="s">
        <v>144</v>
      </c>
      <c r="Q188" s="47" t="s">
        <v>162</v>
      </c>
      <c r="R188" s="9" t="s">
        <v>110</v>
      </c>
      <c r="S188" s="9"/>
      <c r="T188" s="12"/>
      <c r="U188" s="12"/>
      <c r="V188">
        <v>211</v>
      </c>
      <c r="W188" s="12"/>
      <c r="X188" s="12"/>
      <c r="Y188" s="12"/>
      <c r="Z188" s="48">
        <f t="shared" si="11"/>
        <v>211</v>
      </c>
      <c r="AA188" s="2"/>
      <c r="AB188" s="2"/>
      <c r="AC188" s="2"/>
      <c r="AD188" s="2"/>
      <c r="AE188" s="50"/>
      <c r="AF188" s="54" t="s">
        <v>103</v>
      </c>
      <c r="AG188" s="34" t="s">
        <v>103</v>
      </c>
      <c r="AH188" s="34" t="s">
        <v>103</v>
      </c>
      <c r="AI188" s="85">
        <f t="shared" si="10"/>
        <v>0</v>
      </c>
      <c r="AJ188" s="34" t="s">
        <v>103</v>
      </c>
      <c r="AK188" s="34"/>
    </row>
    <row r="189" spans="1:37" ht="15" customHeight="1" x14ac:dyDescent="0.25">
      <c r="A189" s="4">
        <v>1426</v>
      </c>
      <c r="B189" s="1" t="s">
        <v>564</v>
      </c>
      <c r="E189" s="18">
        <v>1998</v>
      </c>
      <c r="F189" s="18"/>
      <c r="G189" s="17" t="str">
        <f ca="1">IF(MasterTable[[#This Row],[Year Completed]]&lt;=YEAR(TODAY()),"Existing TOD","Planned TOD")</f>
        <v>Existing TOD</v>
      </c>
      <c r="H189" s="1" t="s">
        <v>565</v>
      </c>
      <c r="I189" t="s">
        <v>141</v>
      </c>
      <c r="J189" t="str">
        <f t="shared" si="8"/>
        <v>CO</v>
      </c>
      <c r="K189">
        <v>39.746389999999998</v>
      </c>
      <c r="L189" s="31">
        <v>-104.98192</v>
      </c>
      <c r="M189" s="47" t="s">
        <v>558</v>
      </c>
      <c r="N189" t="s">
        <v>559</v>
      </c>
      <c r="O189" s="2">
        <v>73</v>
      </c>
      <c r="P189" t="s">
        <v>144</v>
      </c>
      <c r="Q189" s="50" t="s">
        <v>150</v>
      </c>
      <c r="R189" s="9" t="s">
        <v>110</v>
      </c>
      <c r="S189" s="9"/>
      <c r="T189" s="2">
        <v>28</v>
      </c>
      <c r="U189" s="12"/>
      <c r="V189" s="12"/>
      <c r="W189" s="12"/>
      <c r="X189" s="12"/>
      <c r="Y189" s="12"/>
      <c r="Z189" s="48">
        <f t="shared" si="11"/>
        <v>28</v>
      </c>
      <c r="AA189" s="2"/>
      <c r="AB189" s="2"/>
      <c r="AC189" s="2"/>
      <c r="AD189" s="2"/>
      <c r="AE189" s="50"/>
      <c r="AF189" s="55"/>
      <c r="AG189" s="21"/>
      <c r="AH189" s="21"/>
      <c r="AI189" s="85">
        <f t="shared" si="10"/>
        <v>0</v>
      </c>
      <c r="AJ189" s="35">
        <v>0</v>
      </c>
      <c r="AK189" s="35"/>
    </row>
    <row r="190" spans="1:37" ht="15" customHeight="1" x14ac:dyDescent="0.25">
      <c r="A190" s="4">
        <v>1427</v>
      </c>
      <c r="B190" s="1" t="s">
        <v>566</v>
      </c>
      <c r="E190" s="18">
        <v>2004</v>
      </c>
      <c r="F190" s="18"/>
      <c r="G190" s="17" t="str">
        <f ca="1">IF(MasterTable[[#This Row],[Year Completed]]&lt;=YEAR(TODAY()),"Existing TOD","Planned TOD")</f>
        <v>Existing TOD</v>
      </c>
      <c r="H190" s="1" t="s">
        <v>567</v>
      </c>
      <c r="I190" t="s">
        <v>141</v>
      </c>
      <c r="J190" t="str">
        <f t="shared" si="8"/>
        <v>CO</v>
      </c>
      <c r="K190">
        <v>39.746409999999997</v>
      </c>
      <c r="L190" s="31">
        <v>-104.98233999999999</v>
      </c>
      <c r="M190" s="47" t="s">
        <v>558</v>
      </c>
      <c r="N190" t="s">
        <v>559</v>
      </c>
      <c r="O190" s="2">
        <v>73</v>
      </c>
      <c r="P190" t="s">
        <v>168</v>
      </c>
      <c r="Q190" s="47" t="s">
        <v>162</v>
      </c>
      <c r="R190" s="9" t="s">
        <v>106</v>
      </c>
      <c r="S190" s="9"/>
      <c r="T190" s="12"/>
      <c r="U190" s="12"/>
      <c r="W190">
        <v>168</v>
      </c>
      <c r="X190" s="12"/>
      <c r="Y190" s="12"/>
      <c r="Z190" s="48">
        <f t="shared" si="11"/>
        <v>168</v>
      </c>
      <c r="AA190" s="2"/>
      <c r="AB190" s="2"/>
      <c r="AC190" s="2"/>
      <c r="AD190" s="2"/>
      <c r="AE190" s="50"/>
      <c r="AF190" s="55"/>
      <c r="AG190" s="21"/>
      <c r="AH190" s="21"/>
      <c r="AI190" s="85">
        <f t="shared" si="10"/>
        <v>0</v>
      </c>
      <c r="AJ190" s="35">
        <v>0</v>
      </c>
      <c r="AK190" s="35"/>
    </row>
    <row r="191" spans="1:37" ht="15" customHeight="1" x14ac:dyDescent="0.25">
      <c r="A191" s="4">
        <v>1428</v>
      </c>
      <c r="B191" s="1" t="s">
        <v>568</v>
      </c>
      <c r="E191" s="19">
        <v>2016</v>
      </c>
      <c r="F191" s="19"/>
      <c r="G191" s="17" t="str">
        <f ca="1">IF(MasterTable[[#This Row],[Year Completed]]&lt;=YEAR(TODAY()),"Existing TOD","Planned TOD")</f>
        <v>Existing TOD</v>
      </c>
      <c r="H191" s="1" t="s">
        <v>569</v>
      </c>
      <c r="I191" t="s">
        <v>141</v>
      </c>
      <c r="J191" t="str">
        <f t="shared" si="8"/>
        <v>CO</v>
      </c>
      <c r="K191">
        <v>39.74689</v>
      </c>
      <c r="L191" s="31">
        <v>-104.98260000000001</v>
      </c>
      <c r="M191" s="47" t="s">
        <v>558</v>
      </c>
      <c r="N191" t="s">
        <v>559</v>
      </c>
      <c r="O191" s="2">
        <v>73</v>
      </c>
      <c r="P191" t="s">
        <v>144</v>
      </c>
      <c r="Q191" s="47" t="s">
        <v>162</v>
      </c>
      <c r="R191" s="9" t="s">
        <v>110</v>
      </c>
      <c r="S191" s="9"/>
      <c r="T191" s="12"/>
      <c r="U191" s="12"/>
      <c r="V191">
        <v>372</v>
      </c>
      <c r="W191" s="12"/>
      <c r="X191" s="12"/>
      <c r="Y191" s="12"/>
      <c r="Z191" s="48">
        <f t="shared" si="11"/>
        <v>372</v>
      </c>
      <c r="AA191" s="2"/>
      <c r="AB191" s="2"/>
      <c r="AC191" s="2"/>
      <c r="AD191" s="2"/>
      <c r="AE191" s="50"/>
      <c r="AF191" s="54" t="s">
        <v>103</v>
      </c>
      <c r="AG191" s="34" t="s">
        <v>103</v>
      </c>
      <c r="AH191" s="34" t="s">
        <v>103</v>
      </c>
      <c r="AI191" s="85">
        <f t="shared" si="10"/>
        <v>0</v>
      </c>
      <c r="AJ191" s="34" t="s">
        <v>103</v>
      </c>
      <c r="AK191" s="34"/>
    </row>
    <row r="192" spans="1:37" ht="15" customHeight="1" x14ac:dyDescent="0.25">
      <c r="A192" s="4">
        <v>1429</v>
      </c>
      <c r="B192" s="1" t="s">
        <v>570</v>
      </c>
      <c r="E192" s="18">
        <v>2008</v>
      </c>
      <c r="F192" s="18"/>
      <c r="G192" s="17" t="str">
        <f ca="1">IF(MasterTable[[#This Row],[Year Completed]]&lt;=YEAR(TODAY()),"Existing TOD","Planned TOD")</f>
        <v>Existing TOD</v>
      </c>
      <c r="H192" s="1" t="s">
        <v>571</v>
      </c>
      <c r="I192" t="s">
        <v>141</v>
      </c>
      <c r="J192" t="str">
        <f t="shared" si="8"/>
        <v>CO</v>
      </c>
      <c r="K192">
        <v>39.747109999999999</v>
      </c>
      <c r="L192" s="31">
        <v>-104.98393</v>
      </c>
      <c r="M192" s="47" t="s">
        <v>558</v>
      </c>
      <c r="N192" t="s">
        <v>559</v>
      </c>
      <c r="O192" s="2">
        <v>73</v>
      </c>
      <c r="P192" t="s">
        <v>168</v>
      </c>
      <c r="Q192" s="47" t="s">
        <v>162</v>
      </c>
      <c r="R192" s="9" t="s">
        <v>106</v>
      </c>
      <c r="S192" s="9"/>
      <c r="T192" s="12"/>
      <c r="U192" s="12"/>
      <c r="V192" s="12"/>
      <c r="W192" s="12">
        <v>112</v>
      </c>
      <c r="X192" s="12"/>
      <c r="Y192" s="12"/>
      <c r="Z192" s="48">
        <f t="shared" si="11"/>
        <v>112</v>
      </c>
      <c r="AA192" s="2"/>
      <c r="AB192" s="2"/>
      <c r="AC192" s="2"/>
      <c r="AD192" s="2"/>
      <c r="AE192" s="50" t="s">
        <v>169</v>
      </c>
      <c r="AF192" s="59"/>
      <c r="AG192" s="25">
        <v>3000</v>
      </c>
      <c r="AH192" s="21"/>
      <c r="AI192" s="85">
        <f t="shared" si="10"/>
        <v>3000</v>
      </c>
      <c r="AJ192" s="39">
        <v>0</v>
      </c>
      <c r="AK192" s="39"/>
    </row>
    <row r="193" spans="1:37" ht="15" customHeight="1" x14ac:dyDescent="0.25">
      <c r="A193" s="4">
        <v>1430</v>
      </c>
      <c r="B193" s="1" t="s">
        <v>572</v>
      </c>
      <c r="E193" s="19">
        <v>2007</v>
      </c>
      <c r="F193" s="19"/>
      <c r="G193" s="17" t="str">
        <f ca="1">IF(MasterTable[[#This Row],[Year Completed]]&lt;=YEAR(TODAY()),"Existing TOD","Planned TOD")</f>
        <v>Existing TOD</v>
      </c>
      <c r="H193" s="1" t="s">
        <v>573</v>
      </c>
      <c r="I193" t="s">
        <v>141</v>
      </c>
      <c r="J193" t="str">
        <f t="shared" si="8"/>
        <v>CO</v>
      </c>
      <c r="K193">
        <v>39.74776</v>
      </c>
      <c r="L193" s="31">
        <v>-104.98648</v>
      </c>
      <c r="M193" s="47" t="s">
        <v>558</v>
      </c>
      <c r="N193" t="s">
        <v>559</v>
      </c>
      <c r="O193" s="2">
        <v>73</v>
      </c>
      <c r="P193" t="s">
        <v>168</v>
      </c>
      <c r="Q193" s="47" t="s">
        <v>162</v>
      </c>
      <c r="R193" s="9" t="s">
        <v>106</v>
      </c>
      <c r="S193" s="9"/>
      <c r="T193" s="12"/>
      <c r="U193" s="12"/>
      <c r="W193">
        <v>186</v>
      </c>
      <c r="X193" s="12"/>
      <c r="Y193" s="12"/>
      <c r="Z193" s="48">
        <f t="shared" si="11"/>
        <v>186</v>
      </c>
      <c r="AA193" s="2"/>
      <c r="AB193" s="2"/>
      <c r="AC193" s="2"/>
      <c r="AD193" s="2"/>
      <c r="AE193" s="50" t="s">
        <v>169</v>
      </c>
      <c r="AF193" s="54" t="s">
        <v>103</v>
      </c>
      <c r="AG193" s="34">
        <v>11000</v>
      </c>
      <c r="AH193" s="34" t="s">
        <v>103</v>
      </c>
      <c r="AI193" s="85">
        <f t="shared" si="10"/>
        <v>11000</v>
      </c>
      <c r="AJ193" s="34" t="s">
        <v>103</v>
      </c>
      <c r="AK193" s="34"/>
    </row>
    <row r="194" spans="1:37" ht="15" customHeight="1" x14ac:dyDescent="0.25">
      <c r="A194" s="4">
        <v>1431</v>
      </c>
      <c r="B194" s="1" t="s">
        <v>574</v>
      </c>
      <c r="E194" s="19">
        <v>2019</v>
      </c>
      <c r="F194" s="19"/>
      <c r="G194" s="17" t="str">
        <f ca="1">IF(MasterTable[[#This Row],[Year Completed]]&lt;=YEAR(TODAY()),"Existing TOD","Planned TOD")</f>
        <v>Existing TOD</v>
      </c>
      <c r="H194" s="1" t="s">
        <v>575</v>
      </c>
      <c r="I194" t="s">
        <v>141</v>
      </c>
      <c r="J194" t="str">
        <f t="shared" ref="J194:J257" si="12">"CO"</f>
        <v>CO</v>
      </c>
      <c r="K194">
        <v>39.748779999999996</v>
      </c>
      <c r="L194" s="31">
        <v>-104.98692</v>
      </c>
      <c r="M194" s="47" t="s">
        <v>558</v>
      </c>
      <c r="N194" t="s">
        <v>559</v>
      </c>
      <c r="O194" s="2">
        <v>73</v>
      </c>
      <c r="P194" t="s">
        <v>144</v>
      </c>
      <c r="Q194" s="47" t="s">
        <v>162</v>
      </c>
      <c r="R194" s="9" t="s">
        <v>110</v>
      </c>
      <c r="S194" s="9"/>
      <c r="T194" s="12"/>
      <c r="U194" s="12"/>
      <c r="V194">
        <v>354</v>
      </c>
      <c r="X194" s="12"/>
      <c r="Y194" s="12"/>
      <c r="Z194" s="48">
        <f t="shared" si="11"/>
        <v>354</v>
      </c>
      <c r="AA194" s="2"/>
      <c r="AB194" s="2"/>
      <c r="AC194" s="2"/>
      <c r="AD194" s="2"/>
      <c r="AE194" s="50"/>
      <c r="AF194" s="54" t="s">
        <v>103</v>
      </c>
      <c r="AG194" s="34" t="s">
        <v>103</v>
      </c>
      <c r="AH194" s="34" t="s">
        <v>103</v>
      </c>
      <c r="AI194" s="85">
        <f t="shared" ref="AI194:AI257" si="13">SUM(AF194:AH194)</f>
        <v>0</v>
      </c>
      <c r="AJ194" s="34" t="s">
        <v>103</v>
      </c>
      <c r="AK194" s="34"/>
    </row>
    <row r="195" spans="1:37" ht="15" customHeight="1" x14ac:dyDescent="0.25">
      <c r="A195" s="4">
        <v>1432</v>
      </c>
      <c r="B195" s="1" t="s">
        <v>576</v>
      </c>
      <c r="E195" s="18">
        <v>2012</v>
      </c>
      <c r="F195" s="18"/>
      <c r="G195" s="17" t="str">
        <f ca="1">IF(MasterTable[[#This Row],[Year Completed]]&lt;=YEAR(TODAY()),"Existing TOD","Planned TOD")</f>
        <v>Existing TOD</v>
      </c>
      <c r="H195" s="1" t="s">
        <v>577</v>
      </c>
      <c r="I195" t="s">
        <v>141</v>
      </c>
      <c r="J195" t="str">
        <f t="shared" si="12"/>
        <v>CO</v>
      </c>
      <c r="K195">
        <v>39.752279999999999</v>
      </c>
      <c r="L195" s="31">
        <v>-104.99115999999999</v>
      </c>
      <c r="M195" s="47" t="s">
        <v>558</v>
      </c>
      <c r="N195" t="s">
        <v>559</v>
      </c>
      <c r="O195" s="2">
        <v>73</v>
      </c>
      <c r="P195" t="s">
        <v>168</v>
      </c>
      <c r="Q195" s="47" t="s">
        <v>162</v>
      </c>
      <c r="R195" s="9" t="s">
        <v>110</v>
      </c>
      <c r="S195" s="9"/>
      <c r="T195" s="12"/>
      <c r="U195" s="12"/>
      <c r="V195">
        <v>231</v>
      </c>
      <c r="X195" s="12"/>
      <c r="Y195" s="12"/>
      <c r="Z195" s="48">
        <f t="shared" si="11"/>
        <v>231</v>
      </c>
      <c r="AA195" s="2"/>
      <c r="AB195" s="2"/>
      <c r="AC195" s="2"/>
      <c r="AD195" s="2"/>
      <c r="AE195" s="50" t="s">
        <v>169</v>
      </c>
      <c r="AF195" s="55"/>
      <c r="AG195" s="21">
        <v>3000</v>
      </c>
      <c r="AH195" s="21"/>
      <c r="AI195" s="85">
        <f t="shared" si="13"/>
        <v>3000</v>
      </c>
      <c r="AJ195" s="35">
        <v>0</v>
      </c>
      <c r="AK195" s="35"/>
    </row>
    <row r="196" spans="1:37" ht="15" customHeight="1" x14ac:dyDescent="0.25">
      <c r="A196" s="4">
        <v>1434</v>
      </c>
      <c r="B196" s="1" t="s">
        <v>578</v>
      </c>
      <c r="E196" s="19">
        <v>2014</v>
      </c>
      <c r="F196" s="19"/>
      <c r="G196" s="17" t="str">
        <f ca="1">IF(MasterTable[[#This Row],[Year Completed]]&lt;=YEAR(TODAY()),"Existing TOD","Planned TOD")</f>
        <v>Existing TOD</v>
      </c>
      <c r="H196" s="1" t="s">
        <v>579</v>
      </c>
      <c r="I196" t="s">
        <v>141</v>
      </c>
      <c r="J196" t="str">
        <f t="shared" si="12"/>
        <v>CO</v>
      </c>
      <c r="K196">
        <v>39.753920000000001</v>
      </c>
      <c r="L196" s="31">
        <v>-104.99012999999999</v>
      </c>
      <c r="M196" s="47" t="s">
        <v>558</v>
      </c>
      <c r="N196" t="s">
        <v>559</v>
      </c>
      <c r="O196" s="2">
        <v>73</v>
      </c>
      <c r="P196" t="s">
        <v>144</v>
      </c>
      <c r="Q196" s="47" t="s">
        <v>162</v>
      </c>
      <c r="R196" s="9" t="s">
        <v>110</v>
      </c>
      <c r="S196" s="9"/>
      <c r="T196" s="12"/>
      <c r="U196" s="12"/>
      <c r="V196">
        <v>212</v>
      </c>
      <c r="W196">
        <v>0</v>
      </c>
      <c r="X196" s="12"/>
      <c r="Y196" s="12"/>
      <c r="Z196" s="48">
        <f t="shared" si="11"/>
        <v>212</v>
      </c>
      <c r="AA196" s="2"/>
      <c r="AB196" s="2"/>
      <c r="AC196" s="2"/>
      <c r="AD196" s="2"/>
      <c r="AE196" s="50"/>
      <c r="AF196" s="54" t="s">
        <v>103</v>
      </c>
      <c r="AG196" s="34" t="s">
        <v>103</v>
      </c>
      <c r="AH196" s="34" t="s">
        <v>103</v>
      </c>
      <c r="AI196" s="85">
        <f t="shared" si="13"/>
        <v>0</v>
      </c>
      <c r="AJ196" s="34" t="s">
        <v>103</v>
      </c>
      <c r="AK196" s="34"/>
    </row>
    <row r="197" spans="1:37" ht="15" customHeight="1" x14ac:dyDescent="0.25">
      <c r="A197" s="4">
        <v>1435</v>
      </c>
      <c r="B197" s="1" t="s">
        <v>580</v>
      </c>
      <c r="C197" s="3"/>
      <c r="D197" s="3"/>
      <c r="E197" s="19">
        <v>2022</v>
      </c>
      <c r="F197" s="19">
        <v>2001</v>
      </c>
      <c r="G197" s="17" t="str">
        <f ca="1">IF(MasterTable[[#This Row],[Year Completed]]&lt;=YEAR(TODAY()),"Existing TOD","Planned TOD")</f>
        <v>Existing TOD</v>
      </c>
      <c r="H197" s="3" t="s">
        <v>581</v>
      </c>
      <c r="I197" t="s">
        <v>141</v>
      </c>
      <c r="J197" t="str">
        <f t="shared" si="12"/>
        <v>CO</v>
      </c>
      <c r="K197">
        <v>39.751300000000001</v>
      </c>
      <c r="L197" s="31">
        <v>-104.98648</v>
      </c>
      <c r="M197" s="47" t="s">
        <v>558</v>
      </c>
      <c r="N197" t="s">
        <v>559</v>
      </c>
      <c r="O197" s="2">
        <v>73</v>
      </c>
      <c r="P197" s="9" t="s">
        <v>144</v>
      </c>
      <c r="Q197" s="53" t="s">
        <v>150</v>
      </c>
      <c r="R197" s="9" t="s">
        <v>110</v>
      </c>
      <c r="S197" s="9"/>
      <c r="T197" s="2">
        <v>81</v>
      </c>
      <c r="U197" s="18"/>
      <c r="W197" s="18"/>
      <c r="X197" s="18"/>
      <c r="Y197" s="18"/>
      <c r="Z197" s="48">
        <f t="shared" si="11"/>
        <v>81</v>
      </c>
      <c r="AA197" s="2"/>
      <c r="AB197" s="2"/>
      <c r="AC197" s="2"/>
      <c r="AD197" s="2"/>
      <c r="AE197" s="53"/>
      <c r="AF197" s="59"/>
      <c r="AG197" s="25"/>
      <c r="AH197" s="25"/>
      <c r="AI197" s="85">
        <f t="shared" si="13"/>
        <v>0</v>
      </c>
      <c r="AJ197" s="33"/>
      <c r="AK197" s="33"/>
    </row>
    <row r="198" spans="1:37" ht="15" customHeight="1" x14ac:dyDescent="0.25">
      <c r="A198" s="4">
        <v>1437</v>
      </c>
      <c r="B198" s="1" t="s">
        <v>582</v>
      </c>
      <c r="E198" s="19">
        <v>2019</v>
      </c>
      <c r="F198" s="19"/>
      <c r="G198" s="17" t="str">
        <f ca="1">IF(MasterTable[[#This Row],[Year Completed]]&lt;=YEAR(TODAY()),"Existing TOD","Planned TOD")</f>
        <v>Existing TOD</v>
      </c>
      <c r="H198" s="1" t="s">
        <v>583</v>
      </c>
      <c r="I198" t="s">
        <v>141</v>
      </c>
      <c r="J198" t="str">
        <f t="shared" si="12"/>
        <v>CO</v>
      </c>
      <c r="K198">
        <v>39.749679999999998</v>
      </c>
      <c r="L198" s="31">
        <v>-104.98469</v>
      </c>
      <c r="M198" s="47" t="s">
        <v>558</v>
      </c>
      <c r="N198" t="s">
        <v>559</v>
      </c>
      <c r="O198" s="2">
        <v>73</v>
      </c>
      <c r="P198" t="s">
        <v>144</v>
      </c>
      <c r="Q198" s="47" t="s">
        <v>162</v>
      </c>
      <c r="R198" s="9" t="s">
        <v>110</v>
      </c>
      <c r="S198" s="9"/>
      <c r="T198" s="12"/>
      <c r="U198" s="12"/>
      <c r="V198">
        <v>329</v>
      </c>
      <c r="X198" s="12"/>
      <c r="Y198" s="12"/>
      <c r="Z198" s="48">
        <f t="shared" si="11"/>
        <v>329</v>
      </c>
      <c r="AA198" s="2"/>
      <c r="AB198" s="2"/>
      <c r="AC198" s="2"/>
      <c r="AD198" s="2"/>
      <c r="AE198" s="50"/>
      <c r="AF198" s="54" t="s">
        <v>103</v>
      </c>
      <c r="AG198" s="34" t="s">
        <v>103</v>
      </c>
      <c r="AH198" s="34" t="s">
        <v>103</v>
      </c>
      <c r="AI198" s="85">
        <f t="shared" si="13"/>
        <v>0</v>
      </c>
      <c r="AJ198" s="34" t="s">
        <v>103</v>
      </c>
      <c r="AK198" s="34"/>
    </row>
    <row r="199" spans="1:37" ht="15" customHeight="1" x14ac:dyDescent="0.25">
      <c r="A199" s="4">
        <v>1438</v>
      </c>
      <c r="B199" s="1" t="s">
        <v>584</v>
      </c>
      <c r="E199" s="18">
        <v>2014</v>
      </c>
      <c r="F199" s="18"/>
      <c r="G199" s="17" t="str">
        <f ca="1">IF(MasterTable[[#This Row],[Year Completed]]&lt;=YEAR(TODAY()),"Existing TOD","Planned TOD")</f>
        <v>Existing TOD</v>
      </c>
      <c r="H199" s="1" t="s">
        <v>585</v>
      </c>
      <c r="I199" t="s">
        <v>141</v>
      </c>
      <c r="J199" t="str">
        <f t="shared" si="12"/>
        <v>CO</v>
      </c>
      <c r="K199">
        <v>39.75103</v>
      </c>
      <c r="L199" s="31">
        <v>-104.98582</v>
      </c>
      <c r="M199" s="47" t="s">
        <v>558</v>
      </c>
      <c r="N199" t="s">
        <v>559</v>
      </c>
      <c r="O199" s="2">
        <v>73</v>
      </c>
      <c r="P199" t="s">
        <v>168</v>
      </c>
      <c r="Q199" s="50" t="s">
        <v>150</v>
      </c>
      <c r="R199" s="9" t="s">
        <v>110</v>
      </c>
      <c r="S199" s="9"/>
      <c r="T199" s="12">
        <v>78</v>
      </c>
      <c r="U199" s="12"/>
      <c r="W199" s="12"/>
      <c r="X199" s="12"/>
      <c r="Y199" s="12"/>
      <c r="Z199" s="48">
        <f t="shared" si="11"/>
        <v>78</v>
      </c>
      <c r="AA199" s="2"/>
      <c r="AB199" s="2"/>
      <c r="AC199" s="2"/>
      <c r="AD199" s="2"/>
      <c r="AE199" s="50" t="s">
        <v>159</v>
      </c>
      <c r="AF199" s="55">
        <v>53192</v>
      </c>
      <c r="AG199" s="21"/>
      <c r="AH199" s="21"/>
      <c r="AI199" s="85">
        <f t="shared" si="13"/>
        <v>53192</v>
      </c>
      <c r="AJ199" s="35">
        <v>0</v>
      </c>
      <c r="AK199" s="35"/>
    </row>
    <row r="200" spans="1:37" ht="15" customHeight="1" x14ac:dyDescent="0.25">
      <c r="A200" s="4">
        <v>1440</v>
      </c>
      <c r="B200" s="1" t="s">
        <v>586</v>
      </c>
      <c r="E200" s="18">
        <v>2014</v>
      </c>
      <c r="F200" s="18"/>
      <c r="G200" s="17" t="str">
        <f ca="1">IF(MasterTable[[#This Row],[Year Completed]]&lt;=YEAR(TODAY()),"Existing TOD","Planned TOD")</f>
        <v>Existing TOD</v>
      </c>
      <c r="H200" s="1" t="s">
        <v>587</v>
      </c>
      <c r="I200" t="s">
        <v>141</v>
      </c>
      <c r="J200" t="str">
        <f t="shared" si="12"/>
        <v>CO</v>
      </c>
      <c r="K200">
        <v>39.745519999999999</v>
      </c>
      <c r="L200" s="31">
        <v>-104.98171000000001</v>
      </c>
      <c r="M200" s="47" t="s">
        <v>558</v>
      </c>
      <c r="N200" t="s">
        <v>559</v>
      </c>
      <c r="O200" s="2">
        <v>73</v>
      </c>
      <c r="P200" t="s">
        <v>168</v>
      </c>
      <c r="Q200" s="47" t="s">
        <v>162</v>
      </c>
      <c r="R200" s="9" t="s">
        <v>110</v>
      </c>
      <c r="S200" s="9"/>
      <c r="T200" s="12"/>
      <c r="U200" s="12"/>
      <c r="V200">
        <v>302</v>
      </c>
      <c r="X200" s="12"/>
      <c r="Y200" s="12"/>
      <c r="Z200" s="48">
        <f t="shared" si="11"/>
        <v>302</v>
      </c>
      <c r="AA200" s="2"/>
      <c r="AB200" s="2"/>
      <c r="AC200" s="2"/>
      <c r="AD200" s="2"/>
      <c r="AE200" s="50" t="s">
        <v>169</v>
      </c>
      <c r="AF200" s="55"/>
      <c r="AG200" s="21">
        <v>9000</v>
      </c>
      <c r="AH200" s="21"/>
      <c r="AI200" s="85">
        <f t="shared" si="13"/>
        <v>9000</v>
      </c>
      <c r="AJ200" s="35">
        <v>0</v>
      </c>
      <c r="AK200" s="35"/>
    </row>
    <row r="201" spans="1:37" ht="15" customHeight="1" x14ac:dyDescent="0.25">
      <c r="A201" s="4">
        <v>1441</v>
      </c>
      <c r="B201" s="1" t="s">
        <v>588</v>
      </c>
      <c r="E201" s="18">
        <v>2003</v>
      </c>
      <c r="F201" s="18"/>
      <c r="G201" s="17" t="str">
        <f ca="1">IF(MasterTable[[#This Row],[Year Completed]]&lt;=YEAR(TODAY()),"Existing TOD","Planned TOD")</f>
        <v>Existing TOD</v>
      </c>
      <c r="H201" s="1" t="s">
        <v>589</v>
      </c>
      <c r="I201" t="s">
        <v>141</v>
      </c>
      <c r="J201" t="str">
        <f t="shared" si="12"/>
        <v>CO</v>
      </c>
      <c r="K201">
        <v>39.746989999999997</v>
      </c>
      <c r="L201" s="31">
        <v>-104.98063999999999</v>
      </c>
      <c r="M201" s="47" t="s">
        <v>558</v>
      </c>
      <c r="N201" t="s">
        <v>559</v>
      </c>
      <c r="O201" s="2">
        <v>73</v>
      </c>
      <c r="P201" t="s">
        <v>168</v>
      </c>
      <c r="Q201" s="47" t="s">
        <v>162</v>
      </c>
      <c r="R201" s="9" t="s">
        <v>110</v>
      </c>
      <c r="S201" s="9"/>
      <c r="T201" s="12"/>
      <c r="U201" s="12"/>
      <c r="W201">
        <v>696</v>
      </c>
      <c r="X201" s="12"/>
      <c r="Y201" s="12"/>
      <c r="Z201" s="48">
        <f t="shared" si="11"/>
        <v>696</v>
      </c>
      <c r="AA201" s="2"/>
      <c r="AB201" s="2"/>
      <c r="AC201" s="2"/>
      <c r="AD201" s="2"/>
      <c r="AE201" s="50" t="s">
        <v>169</v>
      </c>
      <c r="AF201" s="55"/>
      <c r="AG201" s="21">
        <v>60000</v>
      </c>
      <c r="AH201" s="21"/>
      <c r="AI201" s="85">
        <f t="shared" si="13"/>
        <v>60000</v>
      </c>
      <c r="AJ201" s="35">
        <v>0</v>
      </c>
      <c r="AK201" s="35"/>
    </row>
    <row r="202" spans="1:37" ht="15" customHeight="1" x14ac:dyDescent="0.25">
      <c r="A202" s="4">
        <v>1442</v>
      </c>
      <c r="B202" s="1" t="s">
        <v>590</v>
      </c>
      <c r="E202" s="18">
        <v>2014</v>
      </c>
      <c r="F202" s="18"/>
      <c r="G202" s="17" t="str">
        <f ca="1">IF(MasterTable[[#This Row],[Year Completed]]&lt;=YEAR(TODAY()),"Existing TOD","Planned TOD")</f>
        <v>Existing TOD</v>
      </c>
      <c r="H202" s="1" t="s">
        <v>591</v>
      </c>
      <c r="I202" t="s">
        <v>141</v>
      </c>
      <c r="J202" t="str">
        <f t="shared" si="12"/>
        <v>CO</v>
      </c>
      <c r="K202">
        <v>39.752229999999997</v>
      </c>
      <c r="L202" s="31">
        <v>-104.98388</v>
      </c>
      <c r="M202" s="47" t="s">
        <v>558</v>
      </c>
      <c r="N202" t="s">
        <v>592</v>
      </c>
      <c r="O202" s="2">
        <v>74</v>
      </c>
      <c r="P202" t="s">
        <v>157</v>
      </c>
      <c r="Q202" s="52" t="s">
        <v>158</v>
      </c>
      <c r="R202" s="9"/>
      <c r="S202" s="9"/>
      <c r="T202" s="12"/>
      <c r="U202" s="12"/>
      <c r="W202" s="12"/>
      <c r="X202" s="12"/>
      <c r="Y202" s="12"/>
      <c r="Z202" s="48">
        <f t="shared" si="11"/>
        <v>0</v>
      </c>
      <c r="AA202" s="2"/>
      <c r="AB202" s="2"/>
      <c r="AC202" s="2"/>
      <c r="AD202" s="2"/>
      <c r="AE202" s="50" t="s">
        <v>159</v>
      </c>
      <c r="AF202" s="55">
        <v>63000</v>
      </c>
      <c r="AG202" s="21"/>
      <c r="AH202" s="21"/>
      <c r="AI202" s="85">
        <f t="shared" si="13"/>
        <v>63000</v>
      </c>
      <c r="AJ202" s="35">
        <v>0</v>
      </c>
      <c r="AK202" s="35"/>
    </row>
    <row r="203" spans="1:37" ht="15" customHeight="1" x14ac:dyDescent="0.25">
      <c r="A203" s="4">
        <v>1443</v>
      </c>
      <c r="B203" s="1" t="s">
        <v>593</v>
      </c>
      <c r="E203" s="18">
        <v>2009</v>
      </c>
      <c r="F203" s="18"/>
      <c r="G203" s="17" t="str">
        <f ca="1">IF(MasterTable[[#This Row],[Year Completed]]&lt;=YEAR(TODAY()),"Existing TOD","Planned TOD")</f>
        <v>Existing TOD</v>
      </c>
      <c r="H203" s="1" t="s">
        <v>594</v>
      </c>
      <c r="I203" t="s">
        <v>141</v>
      </c>
      <c r="J203" t="str">
        <f t="shared" si="12"/>
        <v>CO</v>
      </c>
      <c r="K203">
        <v>39.746830000000003</v>
      </c>
      <c r="L203" s="31">
        <v>-104.97799000000001</v>
      </c>
      <c r="M203" s="47" t="s">
        <v>558</v>
      </c>
      <c r="N203" t="s">
        <v>559</v>
      </c>
      <c r="O203" s="2">
        <v>73</v>
      </c>
      <c r="P203" t="s">
        <v>144</v>
      </c>
      <c r="Q203" s="47" t="s">
        <v>162</v>
      </c>
      <c r="R203" s="9" t="s">
        <v>110</v>
      </c>
      <c r="S203" s="9"/>
      <c r="T203" s="12"/>
      <c r="U203" s="12"/>
      <c r="V203">
        <v>193</v>
      </c>
      <c r="X203" s="12"/>
      <c r="Y203" s="12"/>
      <c r="Z203" s="48">
        <f t="shared" si="11"/>
        <v>193</v>
      </c>
      <c r="AA203" s="2"/>
      <c r="AB203" s="2"/>
      <c r="AC203" s="2"/>
      <c r="AD203" s="2"/>
      <c r="AE203" s="50"/>
      <c r="AF203" s="55"/>
      <c r="AG203" s="21"/>
      <c r="AH203" s="21"/>
      <c r="AI203" s="85">
        <f t="shared" si="13"/>
        <v>0</v>
      </c>
      <c r="AJ203" s="35">
        <v>0</v>
      </c>
      <c r="AK203" s="35"/>
    </row>
    <row r="204" spans="1:37" ht="15" customHeight="1" x14ac:dyDescent="0.25">
      <c r="A204" s="4">
        <v>1444</v>
      </c>
      <c r="B204" s="3" t="s">
        <v>595</v>
      </c>
      <c r="C204" s="3"/>
      <c r="D204" s="3"/>
      <c r="E204" s="18">
        <v>2009</v>
      </c>
      <c r="F204" s="18"/>
      <c r="G204" s="17" t="str">
        <f ca="1">IF(MasterTable[[#This Row],[Year Completed]]&lt;=YEAR(TODAY()),"Existing TOD","Planned TOD")</f>
        <v>Existing TOD</v>
      </c>
      <c r="H204" s="5" t="s">
        <v>596</v>
      </c>
      <c r="I204" t="s">
        <v>141</v>
      </c>
      <c r="J204" t="str">
        <f t="shared" si="12"/>
        <v>CO</v>
      </c>
      <c r="K204">
        <v>39.753999999999998</v>
      </c>
      <c r="L204" s="31">
        <v>-104.9863</v>
      </c>
      <c r="M204" s="47" t="s">
        <v>558</v>
      </c>
      <c r="N204" t="s">
        <v>592</v>
      </c>
      <c r="O204" s="2">
        <v>74</v>
      </c>
      <c r="P204" s="8" t="s">
        <v>144</v>
      </c>
      <c r="Q204" s="53" t="s">
        <v>150</v>
      </c>
      <c r="R204" s="9" t="s">
        <v>110</v>
      </c>
      <c r="S204" s="9"/>
      <c r="T204" s="2">
        <v>51</v>
      </c>
      <c r="U204" s="18"/>
      <c r="W204" s="18"/>
      <c r="X204" s="18"/>
      <c r="Y204" s="18"/>
      <c r="Z204" s="48">
        <f t="shared" si="11"/>
        <v>51</v>
      </c>
      <c r="AA204" s="2"/>
      <c r="AB204" s="2"/>
      <c r="AC204" s="2"/>
      <c r="AD204" s="2"/>
      <c r="AE204" s="53"/>
      <c r="AF204" s="59"/>
      <c r="AG204" s="25"/>
      <c r="AH204" s="25"/>
      <c r="AI204" s="85">
        <f t="shared" si="13"/>
        <v>0</v>
      </c>
      <c r="AJ204" s="33"/>
      <c r="AK204" s="33"/>
    </row>
    <row r="205" spans="1:37" ht="15" customHeight="1" x14ac:dyDescent="0.25">
      <c r="A205" s="4">
        <v>1446</v>
      </c>
      <c r="B205" s="1" t="s">
        <v>597</v>
      </c>
      <c r="E205" s="19">
        <v>2019</v>
      </c>
      <c r="F205" s="19"/>
      <c r="G205" s="17" t="str">
        <f ca="1">IF(MasterTable[[#This Row],[Year Completed]]&lt;=YEAR(TODAY()),"Existing TOD","Planned TOD")</f>
        <v>Existing TOD</v>
      </c>
      <c r="H205" s="1" t="s">
        <v>598</v>
      </c>
      <c r="I205" t="s">
        <v>141</v>
      </c>
      <c r="J205" t="str">
        <f t="shared" si="12"/>
        <v>CO</v>
      </c>
      <c r="K205">
        <v>39.750120000000003</v>
      </c>
      <c r="L205" s="31">
        <v>-104.98354999999999</v>
      </c>
      <c r="M205" s="47" t="s">
        <v>558</v>
      </c>
      <c r="N205" t="s">
        <v>592</v>
      </c>
      <c r="O205" s="2">
        <v>74</v>
      </c>
      <c r="P205" t="s">
        <v>144</v>
      </c>
      <c r="Q205" s="47" t="s">
        <v>162</v>
      </c>
      <c r="R205" s="9" t="s">
        <v>110</v>
      </c>
      <c r="S205" s="9"/>
      <c r="T205" s="12"/>
      <c r="U205" s="12"/>
      <c r="V205">
        <v>355</v>
      </c>
      <c r="X205" s="12"/>
      <c r="Y205" s="12"/>
      <c r="Z205" s="48">
        <f t="shared" si="11"/>
        <v>355</v>
      </c>
      <c r="AA205" s="2"/>
      <c r="AB205" s="2"/>
      <c r="AC205" s="2"/>
      <c r="AD205" s="2"/>
      <c r="AE205" s="50"/>
      <c r="AF205" s="54" t="s">
        <v>103</v>
      </c>
      <c r="AG205" s="34" t="s">
        <v>103</v>
      </c>
      <c r="AH205" s="34" t="s">
        <v>103</v>
      </c>
      <c r="AI205" s="85">
        <f t="shared" si="13"/>
        <v>0</v>
      </c>
      <c r="AJ205" s="34" t="s">
        <v>103</v>
      </c>
      <c r="AK205" s="34"/>
    </row>
    <row r="206" spans="1:37" ht="15" customHeight="1" x14ac:dyDescent="0.25">
      <c r="A206" s="4">
        <v>1448</v>
      </c>
      <c r="B206" s="3" t="s">
        <v>599</v>
      </c>
      <c r="C206" s="3"/>
      <c r="D206" s="3"/>
      <c r="E206" s="2">
        <v>2016</v>
      </c>
      <c r="G206" s="17" t="str">
        <f ca="1">IF(MasterTable[[#This Row],[Year Completed]]&lt;=YEAR(TODAY()),"Existing TOD","Planned TOD")</f>
        <v>Existing TOD</v>
      </c>
      <c r="H206" s="3" t="s">
        <v>600</v>
      </c>
      <c r="I206" t="s">
        <v>141</v>
      </c>
      <c r="J206" t="str">
        <f t="shared" si="12"/>
        <v>CO</v>
      </c>
      <c r="K206">
        <v>39.751469999999998</v>
      </c>
      <c r="L206" s="31">
        <v>-104.98164</v>
      </c>
      <c r="M206" s="47" t="s">
        <v>558</v>
      </c>
      <c r="N206" t="s">
        <v>592</v>
      </c>
      <c r="O206" s="2">
        <v>74</v>
      </c>
      <c r="P206" t="s">
        <v>144</v>
      </c>
      <c r="Q206" s="51" t="s">
        <v>150</v>
      </c>
      <c r="R206" s="4" t="s">
        <v>110</v>
      </c>
      <c r="T206" s="2">
        <v>223</v>
      </c>
      <c r="U206" s="2"/>
      <c r="W206" s="2"/>
      <c r="X206" s="2"/>
      <c r="Y206" s="2"/>
      <c r="Z206" s="48">
        <f t="shared" si="11"/>
        <v>223</v>
      </c>
      <c r="AA206" s="2"/>
      <c r="AB206" s="2"/>
      <c r="AC206" s="2"/>
      <c r="AD206" s="2"/>
      <c r="AE206" s="51"/>
      <c r="AF206" s="84"/>
      <c r="AG206" s="38"/>
      <c r="AH206" s="38"/>
      <c r="AI206" s="85">
        <f t="shared" si="13"/>
        <v>0</v>
      </c>
      <c r="AJ206" s="27"/>
      <c r="AK206" s="27"/>
    </row>
    <row r="207" spans="1:37" ht="15" customHeight="1" x14ac:dyDescent="0.25">
      <c r="A207" s="4">
        <v>1454</v>
      </c>
      <c r="B207" t="s">
        <v>601</v>
      </c>
      <c r="E207" s="2">
        <v>2003</v>
      </c>
      <c r="G207" s="17" t="str">
        <f ca="1">IF(MasterTable[[#This Row],[Year Completed]]&lt;=YEAR(TODAY()),"Existing TOD","Planned TOD")</f>
        <v>Existing TOD</v>
      </c>
      <c r="H207" s="1" t="s">
        <v>602</v>
      </c>
      <c r="I207" t="s">
        <v>141</v>
      </c>
      <c r="J207" t="str">
        <f t="shared" si="12"/>
        <v>CO</v>
      </c>
      <c r="K207">
        <v>39.752420000000001</v>
      </c>
      <c r="L207" s="31">
        <v>-104.98155</v>
      </c>
      <c r="M207" s="47" t="s">
        <v>558</v>
      </c>
      <c r="N207" t="s">
        <v>592</v>
      </c>
      <c r="O207" s="2">
        <v>74</v>
      </c>
      <c r="P207" t="s">
        <v>603</v>
      </c>
      <c r="Q207" s="52" t="s">
        <v>158</v>
      </c>
      <c r="Z207" s="48">
        <f t="shared" si="11"/>
        <v>0</v>
      </c>
      <c r="AA207" s="2"/>
      <c r="AB207" s="2"/>
      <c r="AC207" s="2"/>
      <c r="AD207" s="2"/>
      <c r="AE207" s="47"/>
      <c r="AG207" s="14"/>
      <c r="AH207" s="14">
        <v>40000</v>
      </c>
      <c r="AI207" s="85">
        <f t="shared" si="13"/>
        <v>40000</v>
      </c>
      <c r="AJ207" s="36">
        <v>0</v>
      </c>
      <c r="AK207" s="36"/>
    </row>
    <row r="208" spans="1:37" ht="15" customHeight="1" x14ac:dyDescent="0.25">
      <c r="A208" s="4">
        <v>1455</v>
      </c>
      <c r="B208" s="3" t="s">
        <v>604</v>
      </c>
      <c r="C208" s="3"/>
      <c r="D208" s="3"/>
      <c r="E208" s="2">
        <v>2016</v>
      </c>
      <c r="G208" s="17" t="str">
        <f ca="1">IF(MasterTable[[#This Row],[Year Completed]]&lt;=YEAR(TODAY()),"Existing TOD","Planned TOD")</f>
        <v>Existing TOD</v>
      </c>
      <c r="H208" s="3" t="s">
        <v>605</v>
      </c>
      <c r="I208" t="s">
        <v>141</v>
      </c>
      <c r="J208" t="str">
        <f t="shared" si="12"/>
        <v>CO</v>
      </c>
      <c r="K208">
        <v>39.752519999999997</v>
      </c>
      <c r="L208" s="31">
        <v>-104.98043</v>
      </c>
      <c r="M208" s="47" t="s">
        <v>558</v>
      </c>
      <c r="N208" t="s">
        <v>592</v>
      </c>
      <c r="O208" s="2">
        <v>74</v>
      </c>
      <c r="P208" s="8" t="s">
        <v>144</v>
      </c>
      <c r="Q208" s="51" t="s">
        <v>145</v>
      </c>
      <c r="R208" s="79" t="s">
        <v>996</v>
      </c>
      <c r="T208" s="2">
        <v>18</v>
      </c>
      <c r="U208" s="2"/>
      <c r="V208">
        <v>64</v>
      </c>
      <c r="W208" s="2">
        <v>15</v>
      </c>
      <c r="X208" s="2"/>
      <c r="Y208" s="2"/>
      <c r="Z208" s="48">
        <f t="shared" si="11"/>
        <v>97</v>
      </c>
      <c r="AA208" s="2"/>
      <c r="AB208" s="2">
        <v>25378</v>
      </c>
      <c r="AC208" s="44">
        <f>AB208/43560</f>
        <v>0.58259871441689626</v>
      </c>
      <c r="AD208" s="44">
        <f>Z208/AC208</f>
        <v>166.49538970762077</v>
      </c>
      <c r="AE208" s="51"/>
      <c r="AF208" s="84"/>
      <c r="AG208" s="38"/>
      <c r="AH208" s="38"/>
      <c r="AI208" s="85">
        <f t="shared" si="13"/>
        <v>0</v>
      </c>
      <c r="AJ208" s="27"/>
      <c r="AK208" s="27"/>
    </row>
    <row r="209" spans="1:37" ht="15" customHeight="1" x14ac:dyDescent="0.25">
      <c r="A209" s="4">
        <v>1458</v>
      </c>
      <c r="B209" s="1" t="s">
        <v>606</v>
      </c>
      <c r="E209" s="15">
        <v>2018</v>
      </c>
      <c r="F209" s="15"/>
      <c r="G209" s="17" t="str">
        <f ca="1">IF(MasterTable[[#This Row],[Year Completed]]&lt;=YEAR(TODAY()),"Existing TOD","Planned TOD")</f>
        <v>Existing TOD</v>
      </c>
      <c r="H209" s="1" t="s">
        <v>607</v>
      </c>
      <c r="I209" t="s">
        <v>141</v>
      </c>
      <c r="J209" t="str">
        <f t="shared" si="12"/>
        <v>CO</v>
      </c>
      <c r="K209">
        <v>39.75347</v>
      </c>
      <c r="L209" s="31">
        <v>-104.97923</v>
      </c>
      <c r="M209" s="47" t="s">
        <v>558</v>
      </c>
      <c r="N209" t="s">
        <v>592</v>
      </c>
      <c r="O209" s="2">
        <v>74</v>
      </c>
      <c r="P209" t="s">
        <v>168</v>
      </c>
      <c r="Q209" s="47" t="s">
        <v>145</v>
      </c>
      <c r="R209" s="9" t="s">
        <v>110</v>
      </c>
      <c r="S209" s="9"/>
      <c r="T209">
        <v>22</v>
      </c>
      <c r="V209">
        <v>107</v>
      </c>
      <c r="Z209" s="48">
        <f t="shared" si="11"/>
        <v>129</v>
      </c>
      <c r="AA209" s="2"/>
      <c r="AB209" s="2"/>
      <c r="AC209" s="44"/>
      <c r="AD209" s="44"/>
      <c r="AE209" s="50" t="s">
        <v>159</v>
      </c>
      <c r="AF209" s="60">
        <v>25000</v>
      </c>
      <c r="AG209" s="40" t="s">
        <v>103</v>
      </c>
      <c r="AH209" s="40" t="s">
        <v>103</v>
      </c>
      <c r="AI209" s="85">
        <f t="shared" si="13"/>
        <v>25000</v>
      </c>
      <c r="AJ209" s="40" t="s">
        <v>103</v>
      </c>
      <c r="AK209" s="40"/>
    </row>
    <row r="210" spans="1:37" ht="15" customHeight="1" x14ac:dyDescent="0.25">
      <c r="A210" s="4">
        <v>1459</v>
      </c>
      <c r="B210" s="1" t="s">
        <v>608</v>
      </c>
      <c r="C210" s="3"/>
      <c r="D210" s="3"/>
      <c r="E210" s="2">
        <v>2008</v>
      </c>
      <c r="G210" s="17" t="str">
        <f ca="1">IF(MasterTable[[#This Row],[Year Completed]]&lt;=YEAR(TODAY()),"Existing TOD","Planned TOD")</f>
        <v>Existing TOD</v>
      </c>
      <c r="H210" s="3" t="s">
        <v>609</v>
      </c>
      <c r="I210" t="s">
        <v>141</v>
      </c>
      <c r="J210" t="str">
        <f t="shared" si="12"/>
        <v>CO</v>
      </c>
      <c r="K210">
        <v>39.749569999999999</v>
      </c>
      <c r="L210" s="31">
        <v>-104.97991</v>
      </c>
      <c r="M210" s="47" t="s">
        <v>558</v>
      </c>
      <c r="N210" t="s">
        <v>592</v>
      </c>
      <c r="O210" s="2">
        <v>74</v>
      </c>
      <c r="P210" t="s">
        <v>168</v>
      </c>
      <c r="Q210" s="50" t="s">
        <v>145</v>
      </c>
      <c r="R210" s="9" t="s">
        <v>110</v>
      </c>
      <c r="S210" s="9"/>
      <c r="T210" s="2">
        <v>249</v>
      </c>
      <c r="U210" s="10"/>
      <c r="V210">
        <v>439</v>
      </c>
      <c r="W210" s="2"/>
      <c r="X210" s="10"/>
      <c r="Y210" s="10"/>
      <c r="Z210" s="48">
        <f t="shared" si="11"/>
        <v>688</v>
      </c>
      <c r="AA210" s="2"/>
      <c r="AB210" s="2"/>
      <c r="AC210" s="2"/>
      <c r="AD210" s="2"/>
      <c r="AE210" s="51"/>
      <c r="AF210" s="84"/>
      <c r="AG210" s="38"/>
      <c r="AH210" s="38"/>
      <c r="AI210" s="85">
        <f t="shared" si="13"/>
        <v>0</v>
      </c>
      <c r="AJ210" s="27"/>
      <c r="AK210" s="27"/>
    </row>
    <row r="211" spans="1:37" ht="15" customHeight="1" x14ac:dyDescent="0.25">
      <c r="A211" s="4">
        <v>1461</v>
      </c>
      <c r="B211" s="1" t="s">
        <v>1122</v>
      </c>
      <c r="C211" t="s">
        <v>610</v>
      </c>
      <c r="E211" s="15">
        <v>2023</v>
      </c>
      <c r="F211" s="15"/>
      <c r="G211" s="17" t="str">
        <f ca="1">IF(MasterTable[[#This Row],[Year Completed]]&lt;=YEAR(TODAY()),"Existing TOD","Planned TOD")</f>
        <v>Existing TOD</v>
      </c>
      <c r="H211" s="1" t="s">
        <v>610</v>
      </c>
      <c r="I211" t="s">
        <v>141</v>
      </c>
      <c r="J211" t="str">
        <f t="shared" si="12"/>
        <v>CO</v>
      </c>
      <c r="K211">
        <v>39.751159999999999</v>
      </c>
      <c r="L211" s="31">
        <v>-104.98300999999999</v>
      </c>
      <c r="M211" s="47" t="s">
        <v>558</v>
      </c>
      <c r="N211" t="s">
        <v>592</v>
      </c>
      <c r="O211" s="2">
        <v>74</v>
      </c>
      <c r="P211" t="s">
        <v>144</v>
      </c>
      <c r="Q211" s="47" t="s">
        <v>162</v>
      </c>
      <c r="R211" s="9" t="s">
        <v>110</v>
      </c>
      <c r="S211" s="9"/>
      <c r="V211">
        <v>230</v>
      </c>
      <c r="W211">
        <v>0</v>
      </c>
      <c r="Z211" s="48">
        <f t="shared" si="11"/>
        <v>230</v>
      </c>
      <c r="AA211" s="2"/>
      <c r="AB211" s="2"/>
      <c r="AC211" s="2"/>
      <c r="AD211" s="2"/>
      <c r="AE211" s="47"/>
      <c r="AF211" s="56" t="s">
        <v>103</v>
      </c>
      <c r="AG211" s="40" t="s">
        <v>103</v>
      </c>
      <c r="AH211" s="40" t="s">
        <v>103</v>
      </c>
      <c r="AI211" s="85">
        <f t="shared" si="13"/>
        <v>0</v>
      </c>
      <c r="AJ211" s="40" t="s">
        <v>103</v>
      </c>
      <c r="AK211" s="34">
        <v>217</v>
      </c>
    </row>
    <row r="212" spans="1:37" ht="15" customHeight="1" x14ac:dyDescent="0.25">
      <c r="A212" s="4">
        <v>1464</v>
      </c>
      <c r="B212" s="1" t="s">
        <v>611</v>
      </c>
      <c r="C212" t="s">
        <v>612</v>
      </c>
      <c r="E212" s="2">
        <v>2003</v>
      </c>
      <c r="G212" s="17" t="str">
        <f ca="1">IF(MasterTable[[#This Row],[Year Completed]]&lt;=YEAR(TODAY()),"Existing TOD","Planned TOD")</f>
        <v>Existing TOD</v>
      </c>
      <c r="H212" s="5" t="s">
        <v>613</v>
      </c>
      <c r="I212" t="s">
        <v>141</v>
      </c>
      <c r="J212" t="str">
        <f t="shared" si="12"/>
        <v>CO</v>
      </c>
      <c r="K212">
        <v>39.75273</v>
      </c>
      <c r="L212" s="31">
        <v>-104.98456</v>
      </c>
      <c r="M212" s="47" t="s">
        <v>558</v>
      </c>
      <c r="N212" t="s">
        <v>592</v>
      </c>
      <c r="O212" s="2">
        <v>74</v>
      </c>
      <c r="P212" t="s">
        <v>144</v>
      </c>
      <c r="Q212" s="47" t="s">
        <v>145</v>
      </c>
      <c r="R212" s="9" t="s">
        <v>110</v>
      </c>
      <c r="S212" s="9"/>
      <c r="T212" s="2">
        <v>102</v>
      </c>
      <c r="U212" s="2"/>
      <c r="V212">
        <v>20</v>
      </c>
      <c r="W212" s="2"/>
      <c r="X212" s="2"/>
      <c r="Y212" s="2"/>
      <c r="Z212" s="48">
        <f t="shared" si="11"/>
        <v>122</v>
      </c>
      <c r="AA212" s="2"/>
      <c r="AB212" s="2"/>
      <c r="AC212" s="2"/>
      <c r="AD212" s="2"/>
      <c r="AE212" s="51"/>
      <c r="AF212" s="84"/>
      <c r="AG212" s="38"/>
      <c r="AH212" s="38"/>
      <c r="AI212" s="85">
        <f t="shared" si="13"/>
        <v>0</v>
      </c>
      <c r="AJ212" s="27"/>
      <c r="AK212" s="27"/>
    </row>
    <row r="213" spans="1:37" ht="15" customHeight="1" x14ac:dyDescent="0.25">
      <c r="A213" s="4">
        <v>1465</v>
      </c>
      <c r="B213" s="1" t="s">
        <v>614</v>
      </c>
      <c r="E213" s="15">
        <v>2015</v>
      </c>
      <c r="F213" s="15"/>
      <c r="G213" s="17" t="str">
        <f ca="1">IF(MasterTable[[#This Row],[Year Completed]]&lt;=YEAR(TODAY()),"Existing TOD","Planned TOD")</f>
        <v>Existing TOD</v>
      </c>
      <c r="H213" s="1" t="s">
        <v>615</v>
      </c>
      <c r="I213" t="s">
        <v>141</v>
      </c>
      <c r="J213" t="str">
        <f t="shared" si="12"/>
        <v>CO</v>
      </c>
      <c r="K213">
        <v>39.752189999999999</v>
      </c>
      <c r="L213" s="31">
        <v>-104.97781999999999</v>
      </c>
      <c r="M213" s="47" t="s">
        <v>558</v>
      </c>
      <c r="N213" t="s">
        <v>616</v>
      </c>
      <c r="O213" s="2">
        <v>75</v>
      </c>
      <c r="P213" t="s">
        <v>144</v>
      </c>
      <c r="Q213" s="47" t="s">
        <v>162</v>
      </c>
      <c r="R213" s="4" t="s">
        <v>106</v>
      </c>
      <c r="S213" s="9" t="s">
        <v>179</v>
      </c>
      <c r="W213">
        <v>26</v>
      </c>
      <c r="Z213" s="48">
        <f t="shared" si="11"/>
        <v>26</v>
      </c>
      <c r="AA213" s="2"/>
      <c r="AB213" s="2"/>
      <c r="AC213" s="2"/>
      <c r="AD213" s="2"/>
      <c r="AE213" s="47"/>
      <c r="AF213" s="56" t="s">
        <v>103</v>
      </c>
      <c r="AG213" s="40" t="s">
        <v>103</v>
      </c>
      <c r="AH213" s="40" t="s">
        <v>103</v>
      </c>
      <c r="AI213" s="85">
        <f t="shared" si="13"/>
        <v>0</v>
      </c>
      <c r="AJ213" s="40" t="s">
        <v>103</v>
      </c>
      <c r="AK213" s="40"/>
    </row>
    <row r="214" spans="1:37" ht="15" customHeight="1" x14ac:dyDescent="0.25">
      <c r="A214" s="4">
        <v>1466</v>
      </c>
      <c r="B214" s="1" t="s">
        <v>617</v>
      </c>
      <c r="C214" s="1"/>
      <c r="D214" s="1"/>
      <c r="E214" s="2">
        <v>2003</v>
      </c>
      <c r="G214" s="17" t="str">
        <f ca="1">IF(MasterTable[[#This Row],[Year Completed]]&lt;=YEAR(TODAY()),"Existing TOD","Planned TOD")</f>
        <v>Existing TOD</v>
      </c>
      <c r="H214" s="3" t="s">
        <v>618</v>
      </c>
      <c r="I214" t="s">
        <v>141</v>
      </c>
      <c r="J214" t="str">
        <f t="shared" si="12"/>
        <v>CO</v>
      </c>
      <c r="K214">
        <v>39.754390000000001</v>
      </c>
      <c r="L214" s="31">
        <v>-104.97793</v>
      </c>
      <c r="M214" s="47" t="s">
        <v>558</v>
      </c>
      <c r="N214" t="s">
        <v>616</v>
      </c>
      <c r="O214" s="2">
        <v>75</v>
      </c>
      <c r="P214" t="s">
        <v>168</v>
      </c>
      <c r="Q214" s="51" t="s">
        <v>145</v>
      </c>
      <c r="R214" s="79" t="s">
        <v>996</v>
      </c>
      <c r="T214" s="2">
        <v>35</v>
      </c>
      <c r="U214" s="2"/>
      <c r="W214" s="2">
        <v>33</v>
      </c>
      <c r="X214" s="2"/>
      <c r="Y214" s="2"/>
      <c r="Z214" s="48">
        <f t="shared" si="11"/>
        <v>68</v>
      </c>
      <c r="AA214" s="2"/>
      <c r="AB214" s="2"/>
      <c r="AC214" s="2"/>
      <c r="AD214" s="2"/>
      <c r="AE214" s="50" t="s">
        <v>169</v>
      </c>
      <c r="AG214" s="14">
        <v>12800</v>
      </c>
      <c r="AH214" s="14"/>
      <c r="AI214" s="85">
        <f t="shared" si="13"/>
        <v>12800</v>
      </c>
      <c r="AJ214" s="36">
        <v>0</v>
      </c>
      <c r="AK214" s="36"/>
    </row>
    <row r="215" spans="1:37" ht="15" customHeight="1" x14ac:dyDescent="0.25">
      <c r="A215" s="4">
        <v>1469</v>
      </c>
      <c r="B215" s="3" t="s">
        <v>619</v>
      </c>
      <c r="C215" s="3"/>
      <c r="D215" s="3"/>
      <c r="E215" s="2">
        <v>2001</v>
      </c>
      <c r="G215" s="17" t="str">
        <f ca="1">IF(MasterTable[[#This Row],[Year Completed]]&lt;=YEAR(TODAY()),"Existing TOD","Planned TOD")</f>
        <v>Existing TOD</v>
      </c>
      <c r="H215" s="3" t="s">
        <v>620</v>
      </c>
      <c r="I215" t="s">
        <v>141</v>
      </c>
      <c r="J215" t="str">
        <f t="shared" si="12"/>
        <v>CO</v>
      </c>
      <c r="K215">
        <v>39.759740000000001</v>
      </c>
      <c r="L215" s="31">
        <v>-104.98084</v>
      </c>
      <c r="M215" s="47" t="s">
        <v>558</v>
      </c>
      <c r="N215" t="s">
        <v>616</v>
      </c>
      <c r="O215" s="2">
        <v>75</v>
      </c>
      <c r="P215" s="8" t="s">
        <v>144</v>
      </c>
      <c r="Q215" s="51" t="s">
        <v>145</v>
      </c>
      <c r="R215" s="4" t="s">
        <v>110</v>
      </c>
      <c r="T215" s="2">
        <v>155</v>
      </c>
      <c r="U215" s="2"/>
      <c r="V215">
        <v>168</v>
      </c>
      <c r="W215" s="2"/>
      <c r="X215" s="2"/>
      <c r="Y215" s="2"/>
      <c r="Z215" s="48">
        <f t="shared" si="11"/>
        <v>323</v>
      </c>
      <c r="AA215" s="2"/>
      <c r="AB215" s="2"/>
      <c r="AC215" s="2"/>
      <c r="AD215" s="2"/>
      <c r="AE215" s="51"/>
      <c r="AF215" s="84"/>
      <c r="AG215" s="38"/>
      <c r="AH215" s="38"/>
      <c r="AI215" s="85">
        <f t="shared" si="13"/>
        <v>0</v>
      </c>
      <c r="AJ215" s="27"/>
      <c r="AK215" s="27"/>
    </row>
    <row r="216" spans="1:37" ht="15" customHeight="1" x14ac:dyDescent="0.25">
      <c r="A216" s="4">
        <v>1470</v>
      </c>
      <c r="B216" t="s">
        <v>621</v>
      </c>
      <c r="E216" s="15" t="s">
        <v>622</v>
      </c>
      <c r="F216" s="15"/>
      <c r="G216" s="17" t="str">
        <f ca="1">IF(MasterTable[[#This Row],[Year Completed]]&lt;=YEAR(TODAY()),"Existing TOD","Planned TOD")</f>
        <v>Planned TOD</v>
      </c>
      <c r="H216" t="s">
        <v>623</v>
      </c>
      <c r="I216" t="s">
        <v>141</v>
      </c>
      <c r="J216" t="str">
        <f t="shared" si="12"/>
        <v>CO</v>
      </c>
      <c r="K216">
        <v>39.754279232353099</v>
      </c>
      <c r="L216" s="43">
        <v>104.978317183277</v>
      </c>
      <c r="M216" s="47" t="s">
        <v>558</v>
      </c>
      <c r="N216" t="s">
        <v>616</v>
      </c>
      <c r="O216" s="2">
        <v>75</v>
      </c>
      <c r="P216" t="s">
        <v>168</v>
      </c>
      <c r="Q216" s="50" t="s">
        <v>158</v>
      </c>
      <c r="R216" s="9"/>
      <c r="S216" s="9"/>
      <c r="Z216" s="48">
        <f t="shared" si="11"/>
        <v>0</v>
      </c>
      <c r="AA216" s="2"/>
      <c r="AB216" s="2"/>
      <c r="AC216" s="2"/>
      <c r="AD216" s="2"/>
      <c r="AE216" s="50" t="s">
        <v>624</v>
      </c>
      <c r="AG216" s="34">
        <v>12620</v>
      </c>
      <c r="AH216" s="34">
        <v>29900</v>
      </c>
      <c r="AI216" s="85">
        <f t="shared" si="13"/>
        <v>42520</v>
      </c>
      <c r="AJ216" s="14">
        <v>88</v>
      </c>
      <c r="AK216" s="14"/>
    </row>
    <row r="217" spans="1:37" ht="15" customHeight="1" x14ac:dyDescent="0.25">
      <c r="A217" s="4">
        <v>1471</v>
      </c>
      <c r="B217" t="s">
        <v>625</v>
      </c>
      <c r="E217" s="2">
        <v>2013</v>
      </c>
      <c r="G217" s="17" t="str">
        <f ca="1">IF(MasterTable[[#This Row],[Year Completed]]&lt;=YEAR(TODAY()),"Existing TOD","Planned TOD")</f>
        <v>Existing TOD</v>
      </c>
      <c r="H217" s="1" t="s">
        <v>626</v>
      </c>
      <c r="I217" t="s">
        <v>141</v>
      </c>
      <c r="J217" t="str">
        <f t="shared" si="12"/>
        <v>CO</v>
      </c>
      <c r="K217">
        <v>39.763849999999998</v>
      </c>
      <c r="L217" s="31">
        <v>-104.97453</v>
      </c>
      <c r="M217" s="47" t="s">
        <v>558</v>
      </c>
      <c r="N217" t="s">
        <v>627</v>
      </c>
      <c r="O217" s="2">
        <v>57</v>
      </c>
      <c r="P217" t="s">
        <v>157</v>
      </c>
      <c r="Q217" s="52" t="s">
        <v>158</v>
      </c>
      <c r="Z217" s="48">
        <f t="shared" si="11"/>
        <v>0</v>
      </c>
      <c r="AA217" s="2"/>
      <c r="AB217" s="2"/>
      <c r="AC217" s="2"/>
      <c r="AD217" s="2"/>
      <c r="AE217" s="50" t="s">
        <v>159</v>
      </c>
      <c r="AF217" s="60">
        <v>25000</v>
      </c>
      <c r="AG217" s="14"/>
      <c r="AH217" s="14"/>
      <c r="AI217" s="85">
        <f t="shared" si="13"/>
        <v>25000</v>
      </c>
      <c r="AJ217" s="36">
        <v>0</v>
      </c>
      <c r="AK217" s="36"/>
    </row>
    <row r="218" spans="1:37" ht="15" customHeight="1" x14ac:dyDescent="0.25">
      <c r="A218" s="4">
        <v>1473</v>
      </c>
      <c r="B218" t="s">
        <v>628</v>
      </c>
      <c r="E218" s="2">
        <v>2003</v>
      </c>
      <c r="G218" s="17" t="str">
        <f ca="1">IF(MasterTable[[#This Row],[Year Completed]]&lt;=YEAR(TODAY()),"Existing TOD","Planned TOD")</f>
        <v>Existing TOD</v>
      </c>
      <c r="H218" s="1" t="s">
        <v>629</v>
      </c>
      <c r="I218" t="s">
        <v>141</v>
      </c>
      <c r="J218" t="str">
        <f t="shared" si="12"/>
        <v>CO</v>
      </c>
      <c r="K218">
        <v>39.758580000000002</v>
      </c>
      <c r="L218" s="31">
        <v>-104.97306</v>
      </c>
      <c r="M218" s="47" t="s">
        <v>558</v>
      </c>
      <c r="N218" t="s">
        <v>627</v>
      </c>
      <c r="O218" s="2">
        <v>57</v>
      </c>
      <c r="P218" t="s">
        <v>168</v>
      </c>
      <c r="Q218" s="50" t="s">
        <v>162</v>
      </c>
      <c r="R218" s="4" t="s">
        <v>105</v>
      </c>
      <c r="W218">
        <v>33</v>
      </c>
      <c r="Z218" s="48">
        <f t="shared" si="11"/>
        <v>33</v>
      </c>
      <c r="AA218" s="2"/>
      <c r="AB218" s="2"/>
      <c r="AC218" s="2"/>
      <c r="AD218" s="2"/>
      <c r="AE218" s="50" t="s">
        <v>169</v>
      </c>
      <c r="AG218" s="14">
        <v>8500</v>
      </c>
      <c r="AH218" s="14"/>
      <c r="AI218" s="85">
        <f t="shared" si="13"/>
        <v>8500</v>
      </c>
      <c r="AJ218" s="36">
        <v>0</v>
      </c>
      <c r="AK218" s="36"/>
    </row>
    <row r="219" spans="1:37" ht="15" customHeight="1" x14ac:dyDescent="0.25">
      <c r="A219" s="4">
        <v>1474</v>
      </c>
      <c r="B219" t="s">
        <v>1162</v>
      </c>
      <c r="C219" t="s">
        <v>630</v>
      </c>
      <c r="E219" s="19" t="s">
        <v>622</v>
      </c>
      <c r="F219" s="19"/>
      <c r="G219" s="17" t="str">
        <f ca="1">IF(MasterTable[[#This Row],[Year Completed]]&lt;=YEAR(TODAY()),"Existing TOD","Planned TOD")</f>
        <v>Planned TOD</v>
      </c>
      <c r="H219" s="1" t="s">
        <v>631</v>
      </c>
      <c r="I219" t="s">
        <v>141</v>
      </c>
      <c r="J219" t="str">
        <f t="shared" si="12"/>
        <v>CO</v>
      </c>
      <c r="K219">
        <v>39.757040000000003</v>
      </c>
      <c r="L219" s="31">
        <v>-104.97561</v>
      </c>
      <c r="M219" s="47" t="s">
        <v>558</v>
      </c>
      <c r="N219" t="s">
        <v>627</v>
      </c>
      <c r="O219" s="2">
        <v>57</v>
      </c>
      <c r="P219" t="s">
        <v>144</v>
      </c>
      <c r="Q219" s="50" t="s">
        <v>150</v>
      </c>
      <c r="R219" s="9" t="s">
        <v>106</v>
      </c>
      <c r="S219" s="9"/>
      <c r="T219" s="12"/>
      <c r="U219" s="12">
        <v>62</v>
      </c>
      <c r="W219" s="12"/>
      <c r="X219" s="12"/>
      <c r="Y219" s="12"/>
      <c r="Z219" s="48">
        <f t="shared" si="11"/>
        <v>62</v>
      </c>
      <c r="AA219" s="2"/>
      <c r="AB219" s="2"/>
      <c r="AC219" s="2"/>
      <c r="AD219" s="2"/>
      <c r="AE219" s="50" t="s">
        <v>169</v>
      </c>
      <c r="AF219" s="54" t="s">
        <v>103</v>
      </c>
      <c r="AG219" s="34" t="s">
        <v>103</v>
      </c>
      <c r="AH219" s="34" t="s">
        <v>103</v>
      </c>
      <c r="AI219" s="85">
        <f t="shared" si="13"/>
        <v>0</v>
      </c>
      <c r="AJ219" s="34" t="s">
        <v>103</v>
      </c>
      <c r="AK219" s="34">
        <v>26</v>
      </c>
    </row>
    <row r="220" spans="1:37" ht="15" customHeight="1" x14ac:dyDescent="0.25">
      <c r="A220" s="4">
        <v>1477</v>
      </c>
      <c r="B220" s="3" t="s">
        <v>632</v>
      </c>
      <c r="C220" s="3"/>
      <c r="D220" s="3"/>
      <c r="E220" s="18">
        <v>2010</v>
      </c>
      <c r="F220" s="18"/>
      <c r="G220" s="17" t="str">
        <f ca="1">IF(MasterTable[[#This Row],[Year Completed]]&lt;=YEAR(TODAY()),"Existing TOD","Planned TOD")</f>
        <v>Existing TOD</v>
      </c>
      <c r="H220" s="3" t="s">
        <v>633</v>
      </c>
      <c r="I220" s="4" t="s">
        <v>141</v>
      </c>
      <c r="J220" t="str">
        <f t="shared" si="12"/>
        <v>CO</v>
      </c>
      <c r="K220">
        <v>39.76173</v>
      </c>
      <c r="L220" s="31">
        <v>-104.97304</v>
      </c>
      <c r="M220" s="47" t="s">
        <v>558</v>
      </c>
      <c r="N220" t="s">
        <v>627</v>
      </c>
      <c r="O220" s="2">
        <v>57</v>
      </c>
      <c r="P220" t="s">
        <v>144</v>
      </c>
      <c r="Q220" s="50" t="s">
        <v>150</v>
      </c>
      <c r="R220" s="9" t="s">
        <v>110</v>
      </c>
      <c r="S220" s="9"/>
      <c r="T220" s="2">
        <v>33</v>
      </c>
      <c r="U220" s="18"/>
      <c r="W220" s="18"/>
      <c r="X220" s="18"/>
      <c r="Y220" s="18"/>
      <c r="Z220" s="48">
        <f t="shared" si="11"/>
        <v>33</v>
      </c>
      <c r="AA220" s="2"/>
      <c r="AB220" s="2"/>
      <c r="AC220" s="2"/>
      <c r="AD220" s="2"/>
      <c r="AE220" s="53"/>
      <c r="AF220" s="59"/>
      <c r="AG220" s="25"/>
      <c r="AH220" s="25"/>
      <c r="AI220" s="85">
        <f t="shared" si="13"/>
        <v>0</v>
      </c>
      <c r="AJ220" s="33"/>
      <c r="AK220" s="33"/>
    </row>
    <row r="221" spans="1:37" ht="15" customHeight="1" x14ac:dyDescent="0.25">
      <c r="A221" s="4">
        <v>1478</v>
      </c>
      <c r="B221" s="3" t="s">
        <v>634</v>
      </c>
      <c r="C221" s="3"/>
      <c r="D221" s="3"/>
      <c r="E221" s="18">
        <v>1998</v>
      </c>
      <c r="F221" s="18"/>
      <c r="G221" s="17" t="str">
        <f ca="1">IF(MasterTable[[#This Row],[Year Completed]]&lt;=YEAR(TODAY()),"Existing TOD","Planned TOD")</f>
        <v>Existing TOD</v>
      </c>
      <c r="H221" s="3" t="s">
        <v>635</v>
      </c>
      <c r="I221" s="4" t="s">
        <v>141</v>
      </c>
      <c r="J221" t="str">
        <f t="shared" si="12"/>
        <v>CO</v>
      </c>
      <c r="K221">
        <v>39.76276</v>
      </c>
      <c r="L221" s="31">
        <v>-104.97309</v>
      </c>
      <c r="M221" s="47" t="s">
        <v>558</v>
      </c>
      <c r="N221" t="s">
        <v>627</v>
      </c>
      <c r="O221" s="2">
        <v>57</v>
      </c>
      <c r="P221" t="s">
        <v>144</v>
      </c>
      <c r="Q221" s="47" t="s">
        <v>162</v>
      </c>
      <c r="R221" s="9" t="s">
        <v>110</v>
      </c>
      <c r="S221" s="9"/>
      <c r="T221" s="18"/>
      <c r="U221" s="18"/>
      <c r="V221">
        <v>50</v>
      </c>
      <c r="X221" s="18"/>
      <c r="Y221" s="18"/>
      <c r="Z221" s="48">
        <f t="shared" ref="Z221:Z284" si="14">SUM(T221:Y221)</f>
        <v>50</v>
      </c>
      <c r="AA221" s="2"/>
      <c r="AB221" s="2"/>
      <c r="AC221" s="2"/>
      <c r="AD221" s="2"/>
      <c r="AE221" s="53"/>
      <c r="AF221" s="59"/>
      <c r="AG221" s="25"/>
      <c r="AH221" s="25"/>
      <c r="AI221" s="85">
        <f t="shared" si="13"/>
        <v>0</v>
      </c>
      <c r="AJ221" s="33"/>
      <c r="AK221" s="33"/>
    </row>
    <row r="222" spans="1:37" ht="15" customHeight="1" x14ac:dyDescent="0.25">
      <c r="A222" s="4">
        <v>1480</v>
      </c>
      <c r="B222" s="3" t="s">
        <v>636</v>
      </c>
      <c r="C222" s="3"/>
      <c r="D222" s="3"/>
      <c r="E222" s="18">
        <v>2014</v>
      </c>
      <c r="F222" s="18">
        <v>1983</v>
      </c>
      <c r="G222" s="17" t="str">
        <f ca="1">IF(MasterTable[[#This Row],[Year Completed]]&lt;=YEAR(TODAY()),"Existing TOD","Planned TOD")</f>
        <v>Existing TOD</v>
      </c>
      <c r="H222" s="3" t="s">
        <v>637</v>
      </c>
      <c r="I222" s="4" t="s">
        <v>141</v>
      </c>
      <c r="J222" t="str">
        <f t="shared" si="12"/>
        <v>CO</v>
      </c>
      <c r="K222">
        <v>39.735039999999998</v>
      </c>
      <c r="L222" s="31">
        <v>-105.02263000000001</v>
      </c>
      <c r="M222" s="51" t="s">
        <v>638</v>
      </c>
      <c r="N222" t="s">
        <v>639</v>
      </c>
      <c r="O222" s="2">
        <v>175</v>
      </c>
      <c r="P222" s="8" t="s">
        <v>144</v>
      </c>
      <c r="Q222" s="51" t="s">
        <v>150</v>
      </c>
      <c r="R222" s="9" t="s">
        <v>110</v>
      </c>
      <c r="S222" s="9"/>
      <c r="T222" s="2">
        <v>106</v>
      </c>
      <c r="U222" s="18"/>
      <c r="W222" s="18"/>
      <c r="X222" s="18"/>
      <c r="Y222" s="18"/>
      <c r="Z222" s="48">
        <f t="shared" si="14"/>
        <v>106</v>
      </c>
      <c r="AA222" s="2"/>
      <c r="AB222" s="2"/>
      <c r="AC222" s="2"/>
      <c r="AD222" s="2"/>
      <c r="AE222" s="53"/>
      <c r="AF222" s="59"/>
      <c r="AG222" s="25"/>
      <c r="AH222" s="25"/>
      <c r="AI222" s="85">
        <f t="shared" si="13"/>
        <v>0</v>
      </c>
      <c r="AJ222" s="33"/>
      <c r="AK222" s="33"/>
    </row>
    <row r="223" spans="1:37" ht="15" customHeight="1" x14ac:dyDescent="0.25">
      <c r="A223" s="4">
        <v>1481</v>
      </c>
      <c r="B223" t="s">
        <v>640</v>
      </c>
      <c r="E223" s="19">
        <v>2015</v>
      </c>
      <c r="F223" s="19"/>
      <c r="G223" s="17" t="str">
        <f ca="1">IF(MasterTable[[#This Row],[Year Completed]]&lt;=YEAR(TODAY()),"Existing TOD","Planned TOD")</f>
        <v>Existing TOD</v>
      </c>
      <c r="H223" s="1" t="s">
        <v>641</v>
      </c>
      <c r="I223" t="s">
        <v>141</v>
      </c>
      <c r="J223" t="str">
        <f t="shared" si="12"/>
        <v>CO</v>
      </c>
      <c r="K223">
        <v>39.740049999999997</v>
      </c>
      <c r="L223" s="31">
        <v>-105.02955</v>
      </c>
      <c r="M223" s="51" t="s">
        <v>638</v>
      </c>
      <c r="N223" t="s">
        <v>639</v>
      </c>
      <c r="O223" s="2">
        <v>175</v>
      </c>
      <c r="P223" t="s">
        <v>603</v>
      </c>
      <c r="Q223" s="52" t="s">
        <v>158</v>
      </c>
      <c r="R223" s="42" t="s">
        <v>103</v>
      </c>
      <c r="S223" s="42"/>
      <c r="T223" s="12"/>
      <c r="U223" s="12"/>
      <c r="W223" s="12"/>
      <c r="X223" s="12"/>
      <c r="Y223" s="12"/>
      <c r="Z223" s="48">
        <f t="shared" si="14"/>
        <v>0</v>
      </c>
      <c r="AA223" s="2"/>
      <c r="AB223" s="2"/>
      <c r="AC223" s="2"/>
      <c r="AD223" s="2"/>
      <c r="AE223" s="50"/>
      <c r="AF223" s="54" t="s">
        <v>103</v>
      </c>
      <c r="AG223" s="34" t="s">
        <v>103</v>
      </c>
      <c r="AH223" s="21">
        <v>25000</v>
      </c>
      <c r="AI223" s="85">
        <f t="shared" si="13"/>
        <v>25000</v>
      </c>
      <c r="AJ223" s="34" t="s">
        <v>103</v>
      </c>
      <c r="AK223" s="34"/>
    </row>
    <row r="224" spans="1:37" ht="15" customHeight="1" x14ac:dyDescent="0.25">
      <c r="A224" s="4">
        <v>1482</v>
      </c>
      <c r="B224" t="s">
        <v>642</v>
      </c>
      <c r="E224" s="19">
        <v>2018</v>
      </c>
      <c r="F224" s="19"/>
      <c r="G224" s="17" t="str">
        <f ca="1">IF(MasterTable[[#This Row],[Year Completed]]&lt;=YEAR(TODAY()),"Existing TOD","Planned TOD")</f>
        <v>Existing TOD</v>
      </c>
      <c r="H224" s="1" t="s">
        <v>643</v>
      </c>
      <c r="I224" t="s">
        <v>141</v>
      </c>
      <c r="J224" t="str">
        <f t="shared" si="12"/>
        <v>CO</v>
      </c>
      <c r="K224">
        <v>39.738379999999999</v>
      </c>
      <c r="L224" s="31">
        <v>-105.02373</v>
      </c>
      <c r="M224" s="51" t="s">
        <v>638</v>
      </c>
      <c r="N224" t="s">
        <v>639</v>
      </c>
      <c r="O224" s="2">
        <v>175</v>
      </c>
      <c r="P224" t="s">
        <v>157</v>
      </c>
      <c r="Q224" s="52" t="s">
        <v>158</v>
      </c>
      <c r="R224" s="42" t="s">
        <v>103</v>
      </c>
      <c r="S224" s="42"/>
      <c r="T224" s="12"/>
      <c r="U224" s="12"/>
      <c r="W224" s="12"/>
      <c r="X224" s="12"/>
      <c r="Y224" s="12"/>
      <c r="Z224" s="48">
        <f t="shared" si="14"/>
        <v>0</v>
      </c>
      <c r="AA224" s="2"/>
      <c r="AB224" s="2"/>
      <c r="AC224" s="2"/>
      <c r="AD224" s="2"/>
      <c r="AE224" s="50" t="s">
        <v>159</v>
      </c>
      <c r="AF224" s="55">
        <v>175000</v>
      </c>
      <c r="AG224" s="34" t="s">
        <v>103</v>
      </c>
      <c r="AH224" s="34" t="s">
        <v>103</v>
      </c>
      <c r="AI224" s="85">
        <f t="shared" si="13"/>
        <v>175000</v>
      </c>
      <c r="AJ224" s="34" t="s">
        <v>103</v>
      </c>
      <c r="AK224" s="34"/>
    </row>
    <row r="225" spans="1:37" ht="15" customHeight="1" x14ac:dyDescent="0.25">
      <c r="A225" s="4">
        <v>1484</v>
      </c>
      <c r="B225" t="s">
        <v>644</v>
      </c>
      <c r="E225" s="19">
        <v>2019</v>
      </c>
      <c r="F225" s="19"/>
      <c r="G225" s="17" t="str">
        <f ca="1">IF(MasterTable[[#This Row],[Year Completed]]&lt;=YEAR(TODAY()),"Existing TOD","Planned TOD")</f>
        <v>Existing TOD</v>
      </c>
      <c r="H225" s="1" t="s">
        <v>645</v>
      </c>
      <c r="I225" t="s">
        <v>141</v>
      </c>
      <c r="J225" t="str">
        <f t="shared" si="12"/>
        <v>CO</v>
      </c>
      <c r="K225">
        <v>39.739420000000003</v>
      </c>
      <c r="L225" s="31">
        <v>-105.02734</v>
      </c>
      <c r="M225" s="51" t="s">
        <v>638</v>
      </c>
      <c r="N225" t="s">
        <v>639</v>
      </c>
      <c r="O225" s="2">
        <v>175</v>
      </c>
      <c r="P225" t="s">
        <v>144</v>
      </c>
      <c r="Q225" s="50" t="s">
        <v>162</v>
      </c>
      <c r="R225" s="9" t="s">
        <v>110</v>
      </c>
      <c r="S225" s="9"/>
      <c r="T225" s="12"/>
      <c r="U225" s="12"/>
      <c r="V225">
        <v>382</v>
      </c>
      <c r="W225">
        <v>0</v>
      </c>
      <c r="X225" s="12"/>
      <c r="Y225" s="12"/>
      <c r="Z225" s="48">
        <f t="shared" si="14"/>
        <v>382</v>
      </c>
      <c r="AA225" s="2"/>
      <c r="AB225" s="2"/>
      <c r="AC225" s="2"/>
      <c r="AD225" s="2"/>
      <c r="AE225" s="50"/>
      <c r="AF225" s="54" t="s">
        <v>103</v>
      </c>
      <c r="AG225" s="34" t="s">
        <v>103</v>
      </c>
      <c r="AH225" s="34" t="s">
        <v>103</v>
      </c>
      <c r="AI225" s="85">
        <f t="shared" si="13"/>
        <v>0</v>
      </c>
      <c r="AJ225" s="34" t="s">
        <v>103</v>
      </c>
      <c r="AK225" s="34"/>
    </row>
    <row r="226" spans="1:37" ht="15" customHeight="1" x14ac:dyDescent="0.25">
      <c r="A226" s="4">
        <v>1485</v>
      </c>
      <c r="B226" s="3" t="s">
        <v>646</v>
      </c>
      <c r="C226" s="3"/>
      <c r="D226" s="3"/>
      <c r="E226" s="19">
        <v>2014</v>
      </c>
      <c r="F226" s="19"/>
      <c r="G226" s="17" t="str">
        <f ca="1">IF(MasterTable[[#This Row],[Year Completed]]&lt;=YEAR(TODAY()),"Existing TOD","Planned TOD")</f>
        <v>Existing TOD</v>
      </c>
      <c r="H226" s="1" t="s">
        <v>647</v>
      </c>
      <c r="I226" t="s">
        <v>141</v>
      </c>
      <c r="J226" t="str">
        <f t="shared" si="12"/>
        <v>CO</v>
      </c>
      <c r="K226">
        <v>39.739449999999998</v>
      </c>
      <c r="L226" s="31">
        <v>-105.02921000000001</v>
      </c>
      <c r="M226" s="51" t="s">
        <v>638</v>
      </c>
      <c r="N226" t="s">
        <v>639</v>
      </c>
      <c r="O226" s="2">
        <v>175</v>
      </c>
      <c r="P226" t="s">
        <v>144</v>
      </c>
      <c r="Q226" s="50" t="s">
        <v>150</v>
      </c>
      <c r="R226" s="9" t="s">
        <v>110</v>
      </c>
      <c r="S226" s="9"/>
      <c r="T226" s="2">
        <v>80</v>
      </c>
      <c r="U226" s="12"/>
      <c r="W226" s="12"/>
      <c r="X226" s="12"/>
      <c r="Y226" s="12"/>
      <c r="Z226" s="48">
        <f t="shared" si="14"/>
        <v>80</v>
      </c>
      <c r="AA226" s="2"/>
      <c r="AB226" s="2"/>
      <c r="AC226" s="2"/>
      <c r="AD226" s="2"/>
      <c r="AE226" s="50"/>
      <c r="AF226" s="54" t="s">
        <v>103</v>
      </c>
      <c r="AG226" s="34" t="s">
        <v>103</v>
      </c>
      <c r="AH226" s="34" t="s">
        <v>103</v>
      </c>
      <c r="AI226" s="85">
        <f t="shared" si="13"/>
        <v>0</v>
      </c>
      <c r="AJ226" s="34" t="s">
        <v>103</v>
      </c>
      <c r="AK226" s="34"/>
    </row>
    <row r="227" spans="1:37" ht="15" customHeight="1" x14ac:dyDescent="0.25">
      <c r="A227" s="4">
        <v>1490</v>
      </c>
      <c r="B227" s="1" t="s">
        <v>649</v>
      </c>
      <c r="E227" s="19">
        <v>2017</v>
      </c>
      <c r="F227" s="19"/>
      <c r="G227" s="17" t="str">
        <f ca="1">IF(MasterTable[[#This Row],[Year Completed]]&lt;=YEAR(TODAY()),"Existing TOD","Planned TOD")</f>
        <v>Existing TOD</v>
      </c>
      <c r="H227" s="1" t="s">
        <v>650</v>
      </c>
      <c r="I227" s="4" t="s">
        <v>651</v>
      </c>
      <c r="J227" t="str">
        <f t="shared" si="12"/>
        <v>CO</v>
      </c>
      <c r="K227">
        <v>39.713909999999998</v>
      </c>
      <c r="L227" s="31">
        <v>-105.13464999999999</v>
      </c>
      <c r="M227" s="51" t="s">
        <v>638</v>
      </c>
      <c r="N227" t="s">
        <v>76</v>
      </c>
      <c r="O227" s="2">
        <v>182</v>
      </c>
      <c r="P227" t="s">
        <v>144</v>
      </c>
      <c r="Q227" s="50" t="s">
        <v>162</v>
      </c>
      <c r="R227" s="9" t="s">
        <v>110</v>
      </c>
      <c r="S227" s="9"/>
      <c r="T227" s="12"/>
      <c r="U227" s="12"/>
      <c r="V227">
        <v>343</v>
      </c>
      <c r="W227">
        <v>0</v>
      </c>
      <c r="X227" s="12"/>
      <c r="Y227" s="12"/>
      <c r="Z227" s="48">
        <f t="shared" si="14"/>
        <v>343</v>
      </c>
      <c r="AA227" s="2"/>
      <c r="AB227" s="2"/>
      <c r="AC227" s="2"/>
      <c r="AD227" s="2"/>
      <c r="AE227" s="50"/>
      <c r="AF227" s="54" t="s">
        <v>103</v>
      </c>
      <c r="AG227" s="34" t="s">
        <v>103</v>
      </c>
      <c r="AH227" s="34" t="s">
        <v>103</v>
      </c>
      <c r="AI227" s="85">
        <f t="shared" si="13"/>
        <v>0</v>
      </c>
      <c r="AJ227" s="34" t="s">
        <v>103</v>
      </c>
      <c r="AK227" s="34"/>
    </row>
    <row r="228" spans="1:37" ht="15" customHeight="1" x14ac:dyDescent="0.25">
      <c r="A228" s="4">
        <v>1493</v>
      </c>
      <c r="B228" s="1" t="s">
        <v>652</v>
      </c>
      <c r="E228" s="19">
        <v>2020</v>
      </c>
      <c r="F228" s="19"/>
      <c r="G228" s="17" t="str">
        <f ca="1">IF(MasterTable[[#This Row],[Year Completed]]&lt;=YEAR(TODAY()),"Existing TOD","Planned TOD")</f>
        <v>Existing TOD</v>
      </c>
      <c r="H228" s="1" t="s">
        <v>653</v>
      </c>
      <c r="I228" t="s">
        <v>651</v>
      </c>
      <c r="J228" t="str">
        <f t="shared" si="12"/>
        <v>CO</v>
      </c>
      <c r="K228">
        <v>39.738999999999997</v>
      </c>
      <c r="L228" s="31">
        <v>-105.10429000000001</v>
      </c>
      <c r="M228" s="51" t="s">
        <v>638</v>
      </c>
      <c r="N228" t="s">
        <v>78</v>
      </c>
      <c r="O228" s="2">
        <v>180</v>
      </c>
      <c r="P228" t="s">
        <v>144</v>
      </c>
      <c r="Q228" s="50" t="s">
        <v>150</v>
      </c>
      <c r="R228" s="9" t="s">
        <v>110</v>
      </c>
      <c r="S228" s="9"/>
      <c r="T228">
        <v>115</v>
      </c>
      <c r="U228" s="12"/>
      <c r="W228" s="12"/>
      <c r="X228" s="12"/>
      <c r="Y228" s="12"/>
      <c r="Z228" s="48">
        <f t="shared" si="14"/>
        <v>115</v>
      </c>
      <c r="AA228" s="2"/>
      <c r="AB228" s="2"/>
      <c r="AC228" s="44"/>
      <c r="AD228" s="44"/>
      <c r="AE228" s="50"/>
      <c r="AF228" s="54" t="s">
        <v>103</v>
      </c>
      <c r="AG228" s="34" t="s">
        <v>103</v>
      </c>
      <c r="AH228" s="34" t="s">
        <v>103</v>
      </c>
      <c r="AI228" s="85">
        <f t="shared" si="13"/>
        <v>0</v>
      </c>
      <c r="AJ228" s="34" t="s">
        <v>103</v>
      </c>
      <c r="AK228" s="34"/>
    </row>
    <row r="229" spans="1:37" ht="15" customHeight="1" x14ac:dyDescent="0.25">
      <c r="A229" s="4">
        <v>1495</v>
      </c>
      <c r="B229" t="s">
        <v>654</v>
      </c>
      <c r="E229" s="19">
        <v>2021</v>
      </c>
      <c r="F229" s="19"/>
      <c r="G229" s="17" t="str">
        <f ca="1">IF(MasterTable[[#This Row],[Year Completed]]&lt;=YEAR(TODAY()),"Existing TOD","Planned TOD")</f>
        <v>Existing TOD</v>
      </c>
      <c r="H229" t="s">
        <v>655</v>
      </c>
      <c r="I229" t="s">
        <v>651</v>
      </c>
      <c r="J229" t="str">
        <f t="shared" si="12"/>
        <v>CO</v>
      </c>
      <c r="K229">
        <v>39.737789999999997</v>
      </c>
      <c r="L229" s="31">
        <v>-105.10343</v>
      </c>
      <c r="M229" s="51" t="s">
        <v>638</v>
      </c>
      <c r="N229" t="s">
        <v>78</v>
      </c>
      <c r="O229" s="2">
        <v>180</v>
      </c>
      <c r="P229" t="s">
        <v>144</v>
      </c>
      <c r="Q229" s="50" t="s">
        <v>162</v>
      </c>
      <c r="R229" s="4" t="s">
        <v>106</v>
      </c>
      <c r="S229" s="9" t="s">
        <v>179</v>
      </c>
      <c r="T229" s="12"/>
      <c r="U229" s="12"/>
      <c r="W229">
        <v>82</v>
      </c>
      <c r="X229" s="12"/>
      <c r="Y229" s="12"/>
      <c r="Z229" s="48">
        <f t="shared" si="14"/>
        <v>82</v>
      </c>
      <c r="AA229" s="2"/>
      <c r="AB229" s="2"/>
      <c r="AC229" s="2"/>
      <c r="AD229" s="2"/>
      <c r="AE229" s="50"/>
      <c r="AF229" s="54" t="s">
        <v>103</v>
      </c>
      <c r="AG229" s="34" t="s">
        <v>103</v>
      </c>
      <c r="AH229" s="34" t="s">
        <v>103</v>
      </c>
      <c r="AI229" s="85">
        <f t="shared" si="13"/>
        <v>0</v>
      </c>
      <c r="AJ229" s="34" t="s">
        <v>103</v>
      </c>
      <c r="AK229" s="34"/>
    </row>
    <row r="230" spans="1:37" ht="15" customHeight="1" x14ac:dyDescent="0.25">
      <c r="A230" s="4">
        <v>1496</v>
      </c>
      <c r="B230" t="s">
        <v>656</v>
      </c>
      <c r="E230" s="18">
        <v>2015</v>
      </c>
      <c r="F230" s="18"/>
      <c r="G230" s="17" t="str">
        <f ca="1">IF(MasterTable[[#This Row],[Year Completed]]&lt;=YEAR(TODAY()),"Existing TOD","Planned TOD")</f>
        <v>Existing TOD</v>
      </c>
      <c r="H230" s="1" t="s">
        <v>657</v>
      </c>
      <c r="I230" t="s">
        <v>658</v>
      </c>
      <c r="J230" t="str">
        <f t="shared" si="12"/>
        <v>CO</v>
      </c>
      <c r="K230">
        <v>39.725859999999997</v>
      </c>
      <c r="L230" s="31">
        <v>-105.20444000000001</v>
      </c>
      <c r="M230" s="51" t="s">
        <v>638</v>
      </c>
      <c r="N230" t="s">
        <v>80</v>
      </c>
      <c r="O230" s="2">
        <v>184</v>
      </c>
      <c r="P230" t="s">
        <v>144</v>
      </c>
      <c r="Q230" s="51" t="s">
        <v>162</v>
      </c>
      <c r="R230" s="9" t="s">
        <v>110</v>
      </c>
      <c r="S230" s="9"/>
      <c r="T230" s="12"/>
      <c r="U230" s="12"/>
      <c r="V230">
        <v>177</v>
      </c>
      <c r="W230">
        <v>0</v>
      </c>
      <c r="X230" s="12"/>
      <c r="Y230" s="12"/>
      <c r="Z230" s="48">
        <f t="shared" si="14"/>
        <v>177</v>
      </c>
      <c r="AA230" s="2"/>
      <c r="AB230" s="2"/>
      <c r="AC230" s="2"/>
      <c r="AD230" s="2"/>
      <c r="AE230" s="50"/>
      <c r="AF230" s="55"/>
      <c r="AG230" s="21"/>
      <c r="AH230" s="21"/>
      <c r="AI230" s="85">
        <f t="shared" si="13"/>
        <v>0</v>
      </c>
      <c r="AJ230" s="35"/>
      <c r="AK230" s="35"/>
    </row>
    <row r="231" spans="1:37" ht="15" customHeight="1" x14ac:dyDescent="0.25">
      <c r="A231" s="4">
        <v>1500</v>
      </c>
      <c r="B231" s="1" t="s">
        <v>659</v>
      </c>
      <c r="E231" s="19">
        <v>2018</v>
      </c>
      <c r="F231" s="19"/>
      <c r="G231" s="17" t="str">
        <f ca="1">IF(MasterTable[[#This Row],[Year Completed]]&lt;=YEAR(TODAY()),"Existing TOD","Planned TOD")</f>
        <v>Existing TOD</v>
      </c>
      <c r="H231" t="s">
        <v>660</v>
      </c>
      <c r="I231" t="s">
        <v>141</v>
      </c>
      <c r="J231" t="str">
        <f t="shared" si="12"/>
        <v>CO</v>
      </c>
      <c r="K231">
        <v>39.736280000000001</v>
      </c>
      <c r="L231" s="31">
        <v>-105.03245</v>
      </c>
      <c r="M231" s="51" t="s">
        <v>638</v>
      </c>
      <c r="N231" t="s">
        <v>81</v>
      </c>
      <c r="O231" s="2">
        <v>176</v>
      </c>
      <c r="P231" t="s">
        <v>144</v>
      </c>
      <c r="Q231" s="50" t="s">
        <v>150</v>
      </c>
      <c r="R231" s="9" t="s">
        <v>110</v>
      </c>
      <c r="S231" s="9"/>
      <c r="T231" s="2">
        <v>130</v>
      </c>
      <c r="U231" s="12"/>
      <c r="W231" s="12"/>
      <c r="X231" s="12"/>
      <c r="Y231" s="12"/>
      <c r="Z231" s="48">
        <f t="shared" si="14"/>
        <v>130</v>
      </c>
      <c r="AA231" s="2"/>
      <c r="AB231" s="2"/>
      <c r="AC231" s="2"/>
      <c r="AD231" s="2"/>
      <c r="AE231" s="50"/>
      <c r="AF231" s="54" t="s">
        <v>103</v>
      </c>
      <c r="AG231" s="34" t="s">
        <v>103</v>
      </c>
      <c r="AH231" s="34" t="s">
        <v>103</v>
      </c>
      <c r="AI231" s="85">
        <f t="shared" si="13"/>
        <v>0</v>
      </c>
      <c r="AJ231" s="34" t="s">
        <v>103</v>
      </c>
      <c r="AK231" s="34"/>
    </row>
    <row r="232" spans="1:37" ht="15" customHeight="1" x14ac:dyDescent="0.25">
      <c r="A232" s="4">
        <v>1505</v>
      </c>
      <c r="B232" s="1" t="s">
        <v>661</v>
      </c>
      <c r="E232" s="19">
        <v>2015</v>
      </c>
      <c r="F232" s="19"/>
      <c r="G232" s="17" t="str">
        <f ca="1">IF(MasterTable[[#This Row],[Year Completed]]&lt;=YEAR(TODAY()),"Existing TOD","Planned TOD")</f>
        <v>Existing TOD</v>
      </c>
      <c r="H232" s="1" t="s">
        <v>662</v>
      </c>
      <c r="I232" s="4" t="s">
        <v>651</v>
      </c>
      <c r="J232" t="str">
        <f t="shared" si="12"/>
        <v>CO</v>
      </c>
      <c r="K232">
        <v>39.738230000000001</v>
      </c>
      <c r="L232" s="31">
        <v>-105.08547</v>
      </c>
      <c r="M232" s="51" t="s">
        <v>638</v>
      </c>
      <c r="N232" t="s">
        <v>663</v>
      </c>
      <c r="O232" s="2">
        <v>179</v>
      </c>
      <c r="P232" t="s">
        <v>144</v>
      </c>
      <c r="Q232" s="50" t="s">
        <v>162</v>
      </c>
      <c r="R232" s="9" t="s">
        <v>110</v>
      </c>
      <c r="S232" s="9"/>
      <c r="T232" s="12"/>
      <c r="U232" s="12"/>
      <c r="V232">
        <v>95</v>
      </c>
      <c r="W232" s="12"/>
      <c r="X232" s="12"/>
      <c r="Y232" s="12"/>
      <c r="Z232" s="48">
        <f t="shared" si="14"/>
        <v>95</v>
      </c>
      <c r="AA232" s="2"/>
      <c r="AB232" s="2"/>
      <c r="AC232" s="2"/>
      <c r="AD232" s="2"/>
      <c r="AE232" s="50"/>
      <c r="AF232" s="54" t="s">
        <v>103</v>
      </c>
      <c r="AG232" s="34" t="s">
        <v>103</v>
      </c>
      <c r="AH232" s="34" t="s">
        <v>103</v>
      </c>
      <c r="AI232" s="85">
        <f t="shared" si="13"/>
        <v>0</v>
      </c>
      <c r="AJ232" s="34" t="s">
        <v>103</v>
      </c>
      <c r="AK232" s="34"/>
    </row>
    <row r="233" spans="1:37" x14ac:dyDescent="0.25">
      <c r="A233" s="4">
        <v>1508</v>
      </c>
      <c r="B233" s="1" t="s">
        <v>664</v>
      </c>
      <c r="E233" s="19">
        <v>2017</v>
      </c>
      <c r="F233" s="19"/>
      <c r="G233" s="17" t="str">
        <f ca="1">IF(MasterTable[[#This Row],[Year Completed]]&lt;=YEAR(TODAY()),"Existing TOD","Planned TOD")</f>
        <v>Existing TOD</v>
      </c>
      <c r="H233" s="1" t="s">
        <v>665</v>
      </c>
      <c r="I233" t="s">
        <v>651</v>
      </c>
      <c r="J233" t="str">
        <f t="shared" si="12"/>
        <v>CO</v>
      </c>
      <c r="K233">
        <v>39.739930000000001</v>
      </c>
      <c r="L233" s="31">
        <v>-105.06115</v>
      </c>
      <c r="M233" s="51" t="s">
        <v>638</v>
      </c>
      <c r="N233" t="s">
        <v>82</v>
      </c>
      <c r="O233" s="2">
        <v>210</v>
      </c>
      <c r="P233" t="s">
        <v>144</v>
      </c>
      <c r="Q233" s="50" t="s">
        <v>150</v>
      </c>
      <c r="R233" s="9" t="s">
        <v>110</v>
      </c>
      <c r="S233" s="9"/>
      <c r="T233" s="2">
        <v>60</v>
      </c>
      <c r="U233" s="12"/>
      <c r="W233" s="12"/>
      <c r="X233" s="12"/>
      <c r="Y233" s="12"/>
      <c r="Z233" s="48">
        <f t="shared" si="14"/>
        <v>60</v>
      </c>
      <c r="AA233" s="2"/>
      <c r="AB233" s="2"/>
      <c r="AC233" s="2"/>
      <c r="AD233" s="2"/>
      <c r="AE233" s="50"/>
      <c r="AF233" s="54" t="s">
        <v>103</v>
      </c>
      <c r="AG233" s="34" t="s">
        <v>103</v>
      </c>
      <c r="AH233" s="34" t="s">
        <v>103</v>
      </c>
      <c r="AI233" s="85">
        <f t="shared" si="13"/>
        <v>0</v>
      </c>
      <c r="AJ233" s="34" t="s">
        <v>103</v>
      </c>
      <c r="AK233" s="34"/>
    </row>
    <row r="234" spans="1:37" ht="15" customHeight="1" x14ac:dyDescent="0.25">
      <c r="A234" s="4">
        <v>1509</v>
      </c>
      <c r="B234" s="3" t="s">
        <v>666</v>
      </c>
      <c r="C234" s="3"/>
      <c r="D234" s="3"/>
      <c r="E234" s="18">
        <v>2014</v>
      </c>
      <c r="F234" s="18"/>
      <c r="G234" s="17" t="str">
        <f ca="1">IF(MasterTable[[#This Row],[Year Completed]]&lt;=YEAR(TODAY()),"Existing TOD","Planned TOD")</f>
        <v>Existing TOD</v>
      </c>
      <c r="H234" s="3" t="s">
        <v>667</v>
      </c>
      <c r="I234" t="s">
        <v>651</v>
      </c>
      <c r="J234" t="str">
        <f t="shared" si="12"/>
        <v>CO</v>
      </c>
      <c r="K234">
        <v>39.736359999999998</v>
      </c>
      <c r="L234" s="31">
        <v>-105.06465</v>
      </c>
      <c r="M234" s="51" t="s">
        <v>638</v>
      </c>
      <c r="N234" s="4" t="s">
        <v>82</v>
      </c>
      <c r="O234" s="2">
        <v>210</v>
      </c>
      <c r="P234" t="s">
        <v>144</v>
      </c>
      <c r="Q234" s="50" t="s">
        <v>145</v>
      </c>
      <c r="R234" s="9" t="s">
        <v>110</v>
      </c>
      <c r="S234" s="9"/>
      <c r="T234" s="2">
        <v>93</v>
      </c>
      <c r="U234" s="18"/>
      <c r="V234">
        <v>17</v>
      </c>
      <c r="W234" s="18"/>
      <c r="X234" s="18"/>
      <c r="Y234" s="18"/>
      <c r="Z234" s="48">
        <f t="shared" si="14"/>
        <v>110</v>
      </c>
      <c r="AA234" s="2"/>
      <c r="AB234" s="2">
        <v>105067</v>
      </c>
      <c r="AC234" s="44">
        <f>AB234/43560</f>
        <v>2.4120064279155189</v>
      </c>
      <c r="AD234" s="44">
        <f>Z234/AC234</f>
        <v>45.605185262737109</v>
      </c>
      <c r="AE234" s="53"/>
      <c r="AF234" s="59"/>
      <c r="AG234" s="25"/>
      <c r="AH234" s="25"/>
      <c r="AI234" s="85">
        <f t="shared" si="13"/>
        <v>0</v>
      </c>
      <c r="AJ234" s="33"/>
      <c r="AK234" s="33"/>
    </row>
    <row r="235" spans="1:37" ht="15" customHeight="1" x14ac:dyDescent="0.25">
      <c r="A235" s="4">
        <v>1510</v>
      </c>
      <c r="B235" s="1" t="s">
        <v>668</v>
      </c>
      <c r="E235" s="19">
        <v>2017</v>
      </c>
      <c r="F235" s="19"/>
      <c r="G235" s="17" t="str">
        <f ca="1">IF(MasterTable[[#This Row],[Year Completed]]&lt;=YEAR(TODAY()),"Existing TOD","Planned TOD")</f>
        <v>Existing TOD</v>
      </c>
      <c r="H235" s="1" t="s">
        <v>669</v>
      </c>
      <c r="I235" t="s">
        <v>651</v>
      </c>
      <c r="J235" t="str">
        <f t="shared" si="12"/>
        <v>CO</v>
      </c>
      <c r="K235">
        <v>39.736330000000002</v>
      </c>
      <c r="L235" s="31">
        <v>-105.06877</v>
      </c>
      <c r="M235" s="51" t="s">
        <v>638</v>
      </c>
      <c r="N235" t="s">
        <v>82</v>
      </c>
      <c r="O235" s="2">
        <v>210</v>
      </c>
      <c r="P235" t="s">
        <v>144</v>
      </c>
      <c r="Q235" s="50" t="s">
        <v>162</v>
      </c>
      <c r="R235" s="9" t="s">
        <v>110</v>
      </c>
      <c r="S235" s="9"/>
      <c r="T235" s="12"/>
      <c r="U235" s="12"/>
      <c r="V235">
        <v>155</v>
      </c>
      <c r="W235">
        <v>0</v>
      </c>
      <c r="X235" s="12"/>
      <c r="Y235" s="12"/>
      <c r="Z235" s="48">
        <f t="shared" si="14"/>
        <v>155</v>
      </c>
      <c r="AA235" s="2"/>
      <c r="AB235" s="2"/>
      <c r="AC235" s="2"/>
      <c r="AD235" s="2"/>
      <c r="AE235" s="50"/>
      <c r="AF235" s="54" t="s">
        <v>103</v>
      </c>
      <c r="AG235" s="34" t="s">
        <v>103</v>
      </c>
      <c r="AH235" s="34" t="s">
        <v>103</v>
      </c>
      <c r="AI235" s="85">
        <f t="shared" si="13"/>
        <v>0</v>
      </c>
      <c r="AJ235" s="34" t="s">
        <v>103</v>
      </c>
      <c r="AK235" s="34"/>
    </row>
    <row r="236" spans="1:37" ht="15" customHeight="1" x14ac:dyDescent="0.25">
      <c r="A236" s="4">
        <v>1511</v>
      </c>
      <c r="B236" s="5" t="s">
        <v>670</v>
      </c>
      <c r="E236" s="19">
        <v>2020</v>
      </c>
      <c r="F236" s="19"/>
      <c r="G236" s="17" t="str">
        <f ca="1">IF(MasterTable[[#This Row],[Year Completed]]&lt;=YEAR(TODAY()),"Existing TOD","Planned TOD")</f>
        <v>Existing TOD</v>
      </c>
      <c r="H236" t="s">
        <v>671</v>
      </c>
      <c r="I236" s="4" t="s">
        <v>651</v>
      </c>
      <c r="J236" t="str">
        <f t="shared" si="12"/>
        <v>CO</v>
      </c>
      <c r="K236">
        <v>39.738979999999998</v>
      </c>
      <c r="L236" s="31">
        <v>-105.06113000000001</v>
      </c>
      <c r="M236" s="51" t="s">
        <v>638</v>
      </c>
      <c r="N236" t="s">
        <v>82</v>
      </c>
      <c r="O236" s="2">
        <v>210</v>
      </c>
      <c r="P236" t="s">
        <v>144</v>
      </c>
      <c r="Q236" s="50" t="s">
        <v>150</v>
      </c>
      <c r="R236" s="9" t="s">
        <v>110</v>
      </c>
      <c r="S236" s="9"/>
      <c r="T236">
        <v>78</v>
      </c>
      <c r="U236" s="12"/>
      <c r="W236" s="12"/>
      <c r="X236" s="12"/>
      <c r="Y236" s="12"/>
      <c r="Z236" s="48">
        <f t="shared" si="14"/>
        <v>78</v>
      </c>
      <c r="AA236" s="2"/>
      <c r="AB236" s="2"/>
      <c r="AC236" s="44"/>
      <c r="AD236" s="44"/>
      <c r="AE236" s="50"/>
      <c r="AF236" s="54" t="s">
        <v>103</v>
      </c>
      <c r="AG236" s="34" t="s">
        <v>103</v>
      </c>
      <c r="AH236" s="34" t="s">
        <v>103</v>
      </c>
      <c r="AI236" s="85">
        <f t="shared" si="13"/>
        <v>0</v>
      </c>
      <c r="AJ236" s="34" t="s">
        <v>103</v>
      </c>
      <c r="AK236" s="34"/>
    </row>
    <row r="237" spans="1:37" ht="15" customHeight="1" x14ac:dyDescent="0.25">
      <c r="A237" s="4">
        <v>1512</v>
      </c>
      <c r="B237" s="1" t="s">
        <v>672</v>
      </c>
      <c r="E237" s="19">
        <v>2019</v>
      </c>
      <c r="F237" s="19"/>
      <c r="G237" s="17" t="str">
        <f ca="1">IF(MasterTable[[#This Row],[Year Completed]]&lt;=YEAR(TODAY()),"Existing TOD","Planned TOD")</f>
        <v>Existing TOD</v>
      </c>
      <c r="H237" s="1" t="s">
        <v>673</v>
      </c>
      <c r="I237" s="4" t="s">
        <v>651</v>
      </c>
      <c r="J237" t="str">
        <f t="shared" si="12"/>
        <v>CO</v>
      </c>
      <c r="K237">
        <v>39.738689999999998</v>
      </c>
      <c r="L237" s="31">
        <v>-105.11848999999999</v>
      </c>
      <c r="M237" s="51" t="s">
        <v>638</v>
      </c>
      <c r="N237" t="s">
        <v>89</v>
      </c>
      <c r="O237" s="2">
        <v>181</v>
      </c>
      <c r="P237" t="s">
        <v>144</v>
      </c>
      <c r="Q237" s="50" t="s">
        <v>162</v>
      </c>
      <c r="R237" s="9" t="s">
        <v>110</v>
      </c>
      <c r="S237" s="9"/>
      <c r="T237" s="12"/>
      <c r="U237" s="12"/>
      <c r="V237">
        <v>291</v>
      </c>
      <c r="W237">
        <v>0</v>
      </c>
      <c r="X237" s="12"/>
      <c r="Y237" s="12"/>
      <c r="Z237" s="48">
        <f t="shared" si="14"/>
        <v>291</v>
      </c>
      <c r="AA237" s="2"/>
      <c r="AB237" s="2"/>
      <c r="AC237" s="2"/>
      <c r="AD237" s="2"/>
      <c r="AE237" s="50"/>
      <c r="AF237" s="54" t="s">
        <v>103</v>
      </c>
      <c r="AG237" s="34" t="s">
        <v>103</v>
      </c>
      <c r="AH237" s="34" t="s">
        <v>103</v>
      </c>
      <c r="AI237" s="85">
        <f t="shared" si="13"/>
        <v>0</v>
      </c>
      <c r="AJ237" s="34" t="s">
        <v>103</v>
      </c>
      <c r="AK237" s="34"/>
    </row>
    <row r="238" spans="1:37" ht="15" customHeight="1" x14ac:dyDescent="0.25">
      <c r="A238" s="4">
        <v>1514</v>
      </c>
      <c r="B238" s="3" t="s">
        <v>674</v>
      </c>
      <c r="C238" s="3"/>
      <c r="D238" s="3"/>
      <c r="E238" s="18">
        <v>2019</v>
      </c>
      <c r="F238" s="18"/>
      <c r="G238" s="17" t="str">
        <f ca="1">IF(MasterTable[[#This Row],[Year Completed]]&lt;=YEAR(TODAY()),"Existing TOD","Planned TOD")</f>
        <v>Existing TOD</v>
      </c>
      <c r="H238" s="3" t="s">
        <v>675</v>
      </c>
      <c r="I238" s="4" t="s">
        <v>651</v>
      </c>
      <c r="J238" t="str">
        <f t="shared" si="12"/>
        <v>CO</v>
      </c>
      <c r="K238">
        <v>39.741619999999998</v>
      </c>
      <c r="L238" s="31">
        <v>-105.12155</v>
      </c>
      <c r="M238" s="51" t="s">
        <v>638</v>
      </c>
      <c r="N238" s="4" t="s">
        <v>89</v>
      </c>
      <c r="O238" s="2">
        <v>181</v>
      </c>
      <c r="P238" s="12" t="s">
        <v>144</v>
      </c>
      <c r="Q238" s="50" t="s">
        <v>162</v>
      </c>
      <c r="R238" s="9" t="s">
        <v>110</v>
      </c>
      <c r="S238" s="9"/>
      <c r="T238" s="18"/>
      <c r="U238" s="18"/>
      <c r="W238">
        <v>0</v>
      </c>
      <c r="X238" s="18">
        <v>229</v>
      </c>
      <c r="Y238" s="18"/>
      <c r="Z238" s="48">
        <f t="shared" si="14"/>
        <v>229</v>
      </c>
      <c r="AA238" s="2"/>
      <c r="AB238" s="2"/>
      <c r="AC238" s="2"/>
      <c r="AD238" s="2"/>
      <c r="AE238" s="53"/>
      <c r="AF238" s="59"/>
      <c r="AG238" s="25"/>
      <c r="AH238" s="25"/>
      <c r="AI238" s="85">
        <f t="shared" si="13"/>
        <v>0</v>
      </c>
      <c r="AJ238" s="33"/>
      <c r="AK238" s="33"/>
    </row>
    <row r="239" spans="1:37" ht="15" customHeight="1" x14ac:dyDescent="0.25">
      <c r="A239" s="4">
        <v>1515</v>
      </c>
      <c r="B239" s="3" t="s">
        <v>676</v>
      </c>
      <c r="C239" s="3"/>
      <c r="D239" s="3"/>
      <c r="E239" s="19">
        <v>2015</v>
      </c>
      <c r="F239" s="19"/>
      <c r="G239" s="17" t="str">
        <f ca="1">IF(MasterTable[[#This Row],[Year Completed]]&lt;=YEAR(TODAY()),"Existing TOD","Planned TOD")</f>
        <v>Existing TOD</v>
      </c>
      <c r="H239" s="3" t="s">
        <v>677</v>
      </c>
      <c r="I239" s="4" t="s">
        <v>651</v>
      </c>
      <c r="J239" t="str">
        <f t="shared" si="12"/>
        <v>CO</v>
      </c>
      <c r="K239">
        <v>39.743000000000002</v>
      </c>
      <c r="L239" s="31">
        <v>-105.12267</v>
      </c>
      <c r="M239" s="51" t="s">
        <v>638</v>
      </c>
      <c r="N239" s="4" t="s">
        <v>89</v>
      </c>
      <c r="O239" s="2">
        <v>181</v>
      </c>
      <c r="P239" t="s">
        <v>144</v>
      </c>
      <c r="Q239" s="50" t="s">
        <v>162</v>
      </c>
      <c r="R239" s="9" t="s">
        <v>110</v>
      </c>
      <c r="S239" s="9"/>
      <c r="T239" s="12"/>
      <c r="U239" s="12"/>
      <c r="V239">
        <v>244</v>
      </c>
      <c r="W239">
        <v>0</v>
      </c>
      <c r="X239" s="12"/>
      <c r="Y239" s="12"/>
      <c r="Z239" s="48">
        <f t="shared" si="14"/>
        <v>244</v>
      </c>
      <c r="AA239" s="2"/>
      <c r="AB239" s="2"/>
      <c r="AC239" s="2"/>
      <c r="AD239" s="2"/>
      <c r="AE239" s="50"/>
      <c r="AF239" s="54" t="s">
        <v>103</v>
      </c>
      <c r="AG239" s="34" t="s">
        <v>103</v>
      </c>
      <c r="AH239" s="34" t="s">
        <v>103</v>
      </c>
      <c r="AI239" s="85">
        <f t="shared" si="13"/>
        <v>0</v>
      </c>
      <c r="AJ239" s="34" t="s">
        <v>103</v>
      </c>
      <c r="AK239" s="34"/>
    </row>
    <row r="240" spans="1:37" ht="15" customHeight="1" x14ac:dyDescent="0.25">
      <c r="A240" s="4">
        <v>1516</v>
      </c>
      <c r="B240" s="1" t="s">
        <v>678</v>
      </c>
      <c r="E240" s="19">
        <v>2018</v>
      </c>
      <c r="F240" s="19"/>
      <c r="G240" s="17" t="str">
        <f ca="1">IF(MasterTable[[#This Row],[Year Completed]]&lt;=YEAR(TODAY()),"Existing TOD","Planned TOD")</f>
        <v>Existing TOD</v>
      </c>
      <c r="H240" t="s">
        <v>679</v>
      </c>
      <c r="I240" t="s">
        <v>651</v>
      </c>
      <c r="J240" t="str">
        <f t="shared" si="12"/>
        <v>CO</v>
      </c>
      <c r="K240">
        <v>39.734090000000002</v>
      </c>
      <c r="L240" s="31">
        <v>-105.11816</v>
      </c>
      <c r="M240" s="51" t="s">
        <v>638</v>
      </c>
      <c r="N240" t="s">
        <v>89</v>
      </c>
      <c r="O240" s="2">
        <v>181</v>
      </c>
      <c r="P240" t="s">
        <v>144</v>
      </c>
      <c r="Q240" s="50" t="s">
        <v>162</v>
      </c>
      <c r="R240" s="4" t="s">
        <v>106</v>
      </c>
      <c r="S240" s="9" t="s">
        <v>179</v>
      </c>
      <c r="T240" s="12"/>
      <c r="U240" s="12"/>
      <c r="W240">
        <v>81</v>
      </c>
      <c r="X240" s="12"/>
      <c r="Y240" s="12"/>
      <c r="Z240" s="48">
        <f t="shared" si="14"/>
        <v>81</v>
      </c>
      <c r="AA240" s="2"/>
      <c r="AB240" s="2"/>
      <c r="AC240" s="2"/>
      <c r="AD240" s="2"/>
      <c r="AE240" s="50"/>
      <c r="AF240" s="54" t="s">
        <v>103</v>
      </c>
      <c r="AG240" s="34" t="s">
        <v>103</v>
      </c>
      <c r="AH240" s="34" t="s">
        <v>103</v>
      </c>
      <c r="AI240" s="85">
        <f t="shared" si="13"/>
        <v>0</v>
      </c>
      <c r="AJ240" s="34" t="s">
        <v>103</v>
      </c>
      <c r="AK240" s="34"/>
    </row>
    <row r="241" spans="1:37" ht="15" customHeight="1" x14ac:dyDescent="0.25">
      <c r="A241" s="4">
        <v>1518</v>
      </c>
      <c r="B241" s="1" t="s">
        <v>680</v>
      </c>
      <c r="E241" s="19">
        <v>2015</v>
      </c>
      <c r="F241" s="19"/>
      <c r="G241" s="17" t="str">
        <f ca="1">IF(MasterTable[[#This Row],[Year Completed]]&lt;=YEAR(TODAY()),"Existing TOD","Planned TOD")</f>
        <v>Existing TOD</v>
      </c>
      <c r="H241" s="1" t="s">
        <v>681</v>
      </c>
      <c r="I241" s="4" t="s">
        <v>141</v>
      </c>
      <c r="J241" t="str">
        <f t="shared" si="12"/>
        <v>CO</v>
      </c>
      <c r="K241">
        <v>39.741819999999997</v>
      </c>
      <c r="L241" s="31">
        <v>-105.0414</v>
      </c>
      <c r="M241" s="51" t="s">
        <v>638</v>
      </c>
      <c r="N241" t="s">
        <v>92</v>
      </c>
      <c r="O241" s="2">
        <v>177</v>
      </c>
      <c r="P241" t="s">
        <v>144</v>
      </c>
      <c r="Q241" s="50" t="s">
        <v>162</v>
      </c>
      <c r="R241" s="9" t="s">
        <v>110</v>
      </c>
      <c r="S241" s="9"/>
      <c r="T241" s="12"/>
      <c r="U241" s="12"/>
      <c r="V241">
        <v>374</v>
      </c>
      <c r="X241" s="12"/>
      <c r="Y241" s="12"/>
      <c r="Z241" s="48">
        <f t="shared" si="14"/>
        <v>374</v>
      </c>
      <c r="AA241" s="2"/>
      <c r="AB241" s="2"/>
      <c r="AC241" s="2"/>
      <c r="AD241" s="2"/>
      <c r="AE241" s="50"/>
      <c r="AF241" s="54" t="s">
        <v>103</v>
      </c>
      <c r="AG241" s="34" t="s">
        <v>103</v>
      </c>
      <c r="AH241" s="34" t="s">
        <v>103</v>
      </c>
      <c r="AI241" s="85">
        <f t="shared" si="13"/>
        <v>0</v>
      </c>
      <c r="AJ241" s="34" t="s">
        <v>103</v>
      </c>
      <c r="AK241" s="34"/>
    </row>
    <row r="242" spans="1:37" ht="15" customHeight="1" x14ac:dyDescent="0.25">
      <c r="A242" s="4">
        <v>1519</v>
      </c>
      <c r="B242" s="1" t="s">
        <v>682</v>
      </c>
      <c r="E242" s="19">
        <v>2018</v>
      </c>
      <c r="F242" s="19"/>
      <c r="G242" s="17" t="str">
        <f ca="1">IF(MasterTable[[#This Row],[Year Completed]]&lt;=YEAR(TODAY()),"Existing TOD","Planned TOD")</f>
        <v>Existing TOD</v>
      </c>
      <c r="H242" s="5" t="s">
        <v>683</v>
      </c>
      <c r="I242" t="s">
        <v>141</v>
      </c>
      <c r="J242" t="str">
        <f t="shared" si="12"/>
        <v>CO</v>
      </c>
      <c r="K242">
        <v>39.742519999999999</v>
      </c>
      <c r="L242" s="31">
        <v>-105.03963</v>
      </c>
      <c r="M242" s="51" t="s">
        <v>638</v>
      </c>
      <c r="N242" t="s">
        <v>92</v>
      </c>
      <c r="O242" s="2">
        <v>177</v>
      </c>
      <c r="P242" t="s">
        <v>144</v>
      </c>
      <c r="Q242" s="51" t="s">
        <v>162</v>
      </c>
      <c r="R242" s="9" t="s">
        <v>106</v>
      </c>
      <c r="S242" s="9" t="s">
        <v>179</v>
      </c>
      <c r="T242" s="12"/>
      <c r="U242" s="12"/>
      <c r="W242">
        <v>64</v>
      </c>
      <c r="X242" s="12"/>
      <c r="Y242" s="12"/>
      <c r="Z242" s="48">
        <f t="shared" si="14"/>
        <v>64</v>
      </c>
      <c r="AA242" s="2"/>
      <c r="AB242" s="2"/>
      <c r="AC242" s="2"/>
      <c r="AD242" s="2"/>
      <c r="AE242" s="50"/>
      <c r="AF242" s="54" t="s">
        <v>103</v>
      </c>
      <c r="AG242" s="34" t="s">
        <v>103</v>
      </c>
      <c r="AH242" s="34" t="s">
        <v>103</v>
      </c>
      <c r="AI242" s="85">
        <f t="shared" si="13"/>
        <v>0</v>
      </c>
      <c r="AJ242" s="34" t="s">
        <v>103</v>
      </c>
      <c r="AK242" s="34"/>
    </row>
    <row r="243" spans="1:37" ht="15" customHeight="1" x14ac:dyDescent="0.25">
      <c r="A243" s="4">
        <v>1522</v>
      </c>
      <c r="B243" t="s">
        <v>684</v>
      </c>
      <c r="E243" s="19">
        <v>2019</v>
      </c>
      <c r="F243" s="19"/>
      <c r="G243" s="17" t="str">
        <f ca="1">IF(MasterTable[[#This Row],[Year Completed]]&lt;=YEAR(TODAY()),"Existing TOD","Planned TOD")</f>
        <v>Existing TOD</v>
      </c>
      <c r="H243" t="s">
        <v>685</v>
      </c>
      <c r="I243" t="s">
        <v>651</v>
      </c>
      <c r="J243" t="str">
        <f t="shared" si="12"/>
        <v>CO</v>
      </c>
      <c r="K243">
        <v>39.733620000000002</v>
      </c>
      <c r="L243" s="31">
        <v>-105.05813999999999</v>
      </c>
      <c r="M243" s="51" t="s">
        <v>638</v>
      </c>
      <c r="N243" t="s">
        <v>94</v>
      </c>
      <c r="O243" s="2">
        <v>178</v>
      </c>
      <c r="P243" t="s">
        <v>144</v>
      </c>
      <c r="Q243" s="50" t="s">
        <v>162</v>
      </c>
      <c r="R243" s="9" t="s">
        <v>110</v>
      </c>
      <c r="S243" s="9" t="s">
        <v>179</v>
      </c>
      <c r="T243" s="12"/>
      <c r="U243" s="12"/>
      <c r="V243">
        <v>175</v>
      </c>
      <c r="W243">
        <v>0</v>
      </c>
      <c r="X243" s="12"/>
      <c r="Y243" s="12"/>
      <c r="Z243" s="48">
        <f t="shared" si="14"/>
        <v>175</v>
      </c>
      <c r="AA243" s="2"/>
      <c r="AB243" s="2"/>
      <c r="AC243" s="2"/>
      <c r="AD243" s="2"/>
      <c r="AE243" s="50"/>
      <c r="AF243" s="54" t="s">
        <v>103</v>
      </c>
      <c r="AG243" s="34" t="s">
        <v>103</v>
      </c>
      <c r="AH243" s="34" t="s">
        <v>103</v>
      </c>
      <c r="AI243" s="85">
        <f t="shared" si="13"/>
        <v>0</v>
      </c>
      <c r="AJ243" s="34" t="s">
        <v>103</v>
      </c>
      <c r="AK243" s="34"/>
    </row>
    <row r="244" spans="1:37" ht="15" customHeight="1" x14ac:dyDescent="0.25">
      <c r="A244" s="4">
        <v>1523</v>
      </c>
      <c r="B244" s="5" t="s">
        <v>686</v>
      </c>
      <c r="E244" s="19">
        <v>2021</v>
      </c>
      <c r="F244" s="19"/>
      <c r="G244" s="17" t="str">
        <f ca="1">IF(MasterTable[[#This Row],[Year Completed]]&lt;=YEAR(TODAY()),"Existing TOD","Planned TOD")</f>
        <v>Existing TOD</v>
      </c>
      <c r="H244" t="s">
        <v>687</v>
      </c>
      <c r="I244" t="s">
        <v>141</v>
      </c>
      <c r="J244" t="str">
        <f t="shared" si="12"/>
        <v>CO</v>
      </c>
      <c r="K244">
        <v>39.734139999999996</v>
      </c>
      <c r="L244" s="31">
        <v>-105.05475</v>
      </c>
      <c r="M244" s="51" t="s">
        <v>638</v>
      </c>
      <c r="N244" t="s">
        <v>94</v>
      </c>
      <c r="O244" s="2">
        <v>178</v>
      </c>
      <c r="P244" t="s">
        <v>144</v>
      </c>
      <c r="Q244" s="50" t="s">
        <v>145</v>
      </c>
      <c r="R244" s="9" t="s">
        <v>110</v>
      </c>
      <c r="S244" s="9"/>
      <c r="T244">
        <v>133</v>
      </c>
      <c r="U244" s="12"/>
      <c r="W244" s="12"/>
      <c r="X244" s="12"/>
      <c r="Y244" s="12"/>
      <c r="Z244" s="48">
        <f t="shared" si="14"/>
        <v>133</v>
      </c>
      <c r="AA244" s="2"/>
      <c r="AB244" s="2">
        <v>25050</v>
      </c>
      <c r="AC244" s="44">
        <f>AB244/43560</f>
        <v>0.57506887052341593</v>
      </c>
      <c r="AD244" s="44">
        <f>Z244/AC244</f>
        <v>231.27664670658683</v>
      </c>
      <c r="AE244" s="50"/>
      <c r="AF244" s="54" t="s">
        <v>103</v>
      </c>
      <c r="AG244" s="34" t="s">
        <v>103</v>
      </c>
      <c r="AH244" s="34" t="s">
        <v>103</v>
      </c>
      <c r="AI244" s="85">
        <f t="shared" si="13"/>
        <v>0</v>
      </c>
      <c r="AJ244" s="34" t="s">
        <v>103</v>
      </c>
      <c r="AK244" s="34"/>
    </row>
    <row r="245" spans="1:37" ht="15" customHeight="1" x14ac:dyDescent="0.25">
      <c r="A245" s="4">
        <v>1524</v>
      </c>
      <c r="B245" s="3" t="s">
        <v>688</v>
      </c>
      <c r="C245" s="3"/>
      <c r="D245" s="3"/>
      <c r="E245" s="18">
        <v>2012</v>
      </c>
      <c r="F245" s="18"/>
      <c r="G245" s="17" t="str">
        <f ca="1">IF(MasterTable[[#This Row],[Year Completed]]&lt;=YEAR(TODAY()),"Existing TOD","Planned TOD")</f>
        <v>Existing TOD</v>
      </c>
      <c r="H245" s="3" t="s">
        <v>689</v>
      </c>
      <c r="I245" t="s">
        <v>141</v>
      </c>
      <c r="J245" t="str">
        <f t="shared" si="12"/>
        <v>CO</v>
      </c>
      <c r="K245">
        <v>39.73997</v>
      </c>
      <c r="L245" s="31">
        <v>-105.05181</v>
      </c>
      <c r="M245" s="51" t="s">
        <v>638</v>
      </c>
      <c r="N245" s="4" t="s">
        <v>94</v>
      </c>
      <c r="O245" s="2">
        <v>178</v>
      </c>
      <c r="P245" s="9" t="s">
        <v>144</v>
      </c>
      <c r="Q245" s="51" t="s">
        <v>150</v>
      </c>
      <c r="R245" s="4" t="s">
        <v>110</v>
      </c>
      <c r="T245" s="2">
        <v>101</v>
      </c>
      <c r="U245" s="18"/>
      <c r="W245" s="18"/>
      <c r="X245" s="18"/>
      <c r="Y245" s="18"/>
      <c r="Z245" s="48">
        <f t="shared" si="14"/>
        <v>101</v>
      </c>
      <c r="AA245" s="2"/>
      <c r="AB245" s="2"/>
      <c r="AC245" s="2"/>
      <c r="AD245" s="2"/>
      <c r="AE245" s="53"/>
      <c r="AF245" s="59"/>
      <c r="AG245" s="25"/>
      <c r="AH245" s="25"/>
      <c r="AI245" s="85">
        <f t="shared" si="13"/>
        <v>0</v>
      </c>
      <c r="AJ245" s="33"/>
      <c r="AK245" s="33"/>
    </row>
    <row r="246" spans="1:37" ht="15" customHeight="1" x14ac:dyDescent="0.25">
      <c r="A246" s="4">
        <v>1525</v>
      </c>
      <c r="B246" t="s">
        <v>690</v>
      </c>
      <c r="E246" s="19">
        <v>2020</v>
      </c>
      <c r="F246" s="19"/>
      <c r="G246" s="17" t="str">
        <f ca="1">IF(MasterTable[[#This Row],[Year Completed]]&lt;=YEAR(TODAY()),"Existing TOD","Planned TOD")</f>
        <v>Existing TOD</v>
      </c>
      <c r="H246" s="1" t="s">
        <v>691</v>
      </c>
      <c r="I246" t="s">
        <v>141</v>
      </c>
      <c r="J246" t="str">
        <f t="shared" si="12"/>
        <v>CO</v>
      </c>
      <c r="K246">
        <v>39.741149999999998</v>
      </c>
      <c r="L246" s="31">
        <v>-105.05032</v>
      </c>
      <c r="M246" s="51" t="s">
        <v>638</v>
      </c>
      <c r="N246" t="s">
        <v>94</v>
      </c>
      <c r="O246" s="2">
        <v>178</v>
      </c>
      <c r="P246" t="s">
        <v>144</v>
      </c>
      <c r="Q246" s="50" t="s">
        <v>145</v>
      </c>
      <c r="R246" s="9" t="s">
        <v>110</v>
      </c>
      <c r="S246" s="9"/>
      <c r="T246" s="12">
        <v>104</v>
      </c>
      <c r="U246" s="12"/>
      <c r="W246" s="12"/>
      <c r="X246" s="12"/>
      <c r="Y246" s="12"/>
      <c r="Z246" s="48">
        <f t="shared" si="14"/>
        <v>104</v>
      </c>
      <c r="AA246" s="2"/>
      <c r="AB246" s="2">
        <v>66414</v>
      </c>
      <c r="AC246" s="44">
        <f>AB246/43560</f>
        <v>1.52465564738292</v>
      </c>
      <c r="AD246" s="44">
        <f>Z246/AC246</f>
        <v>68.212123949769634</v>
      </c>
      <c r="AE246" s="50"/>
      <c r="AF246" s="54" t="s">
        <v>103</v>
      </c>
      <c r="AG246" s="34" t="s">
        <v>103</v>
      </c>
      <c r="AH246" s="34" t="s">
        <v>103</v>
      </c>
      <c r="AI246" s="85">
        <f t="shared" si="13"/>
        <v>0</v>
      </c>
      <c r="AJ246" s="34" t="s">
        <v>103</v>
      </c>
      <c r="AK246" s="34"/>
    </row>
    <row r="247" spans="1:37" ht="15" customHeight="1" x14ac:dyDescent="0.25">
      <c r="A247" s="4">
        <v>1531</v>
      </c>
      <c r="B247" t="s">
        <v>692</v>
      </c>
      <c r="E247" s="2" t="s">
        <v>115</v>
      </c>
      <c r="G247" s="17" t="str">
        <f ca="1">IF(MasterTable[[#This Row],[Year Completed]]&lt;=YEAR(TODAY()),"Existing TOD","Planned TOD")</f>
        <v>Planned TOD</v>
      </c>
      <c r="H247" t="s">
        <v>693</v>
      </c>
      <c r="I247" t="s">
        <v>309</v>
      </c>
      <c r="J247" t="str">
        <f t="shared" si="12"/>
        <v>CO</v>
      </c>
      <c r="K247">
        <v>39.932299999999998</v>
      </c>
      <c r="L247">
        <v>-105.12553200000001</v>
      </c>
      <c r="M247" s="47" t="s">
        <v>291</v>
      </c>
      <c r="N247" t="s">
        <v>694</v>
      </c>
      <c r="O247" s="2">
        <v>211</v>
      </c>
      <c r="P247" t="s">
        <v>144</v>
      </c>
      <c r="Q247" s="47" t="s">
        <v>162</v>
      </c>
      <c r="R247" s="4" t="s">
        <v>110</v>
      </c>
      <c r="W247">
        <v>300</v>
      </c>
      <c r="Z247" s="48">
        <f t="shared" si="14"/>
        <v>300</v>
      </c>
      <c r="AA247" s="2"/>
      <c r="AB247" s="2"/>
      <c r="AC247" s="2"/>
      <c r="AD247" s="2"/>
      <c r="AE247" s="47"/>
      <c r="AG247" s="14"/>
      <c r="AH247" s="14"/>
      <c r="AI247" s="85">
        <f t="shared" si="13"/>
        <v>0</v>
      </c>
      <c r="AJ247" s="36"/>
      <c r="AK247" s="36"/>
    </row>
    <row r="248" spans="1:37" ht="15" customHeight="1" x14ac:dyDescent="0.25">
      <c r="A248" s="4">
        <v>1532</v>
      </c>
      <c r="B248" t="s">
        <v>1183</v>
      </c>
      <c r="E248" s="2">
        <v>2011</v>
      </c>
      <c r="G248" s="17" t="str">
        <f ca="1">IF(MasterTable[[#This Row],[Year Completed]]&lt;=YEAR(TODAY()),"Existing TOD","Planned TOD")</f>
        <v>Existing TOD</v>
      </c>
      <c r="H248" s="1" t="s">
        <v>695</v>
      </c>
      <c r="I248" t="s">
        <v>651</v>
      </c>
      <c r="J248" t="str">
        <f t="shared" si="12"/>
        <v>CO</v>
      </c>
      <c r="K248">
        <v>39.736919999999998</v>
      </c>
      <c r="L248">
        <v>-105.05347999999999</v>
      </c>
      <c r="M248" s="51" t="s">
        <v>638</v>
      </c>
      <c r="N248" t="s">
        <v>94</v>
      </c>
      <c r="O248" s="2">
        <v>178</v>
      </c>
      <c r="P248" t="s">
        <v>144</v>
      </c>
      <c r="Q248" s="47" t="s">
        <v>162</v>
      </c>
      <c r="R248" s="9" t="s">
        <v>106</v>
      </c>
      <c r="S248" s="9"/>
      <c r="W248">
        <v>15</v>
      </c>
      <c r="Z248" s="48">
        <f t="shared" si="14"/>
        <v>15</v>
      </c>
      <c r="AA248" s="2"/>
      <c r="AB248" s="2"/>
      <c r="AC248" s="2"/>
      <c r="AD248" s="2"/>
      <c r="AE248" s="47"/>
      <c r="AG248" s="14"/>
      <c r="AH248" s="14"/>
      <c r="AI248" s="85">
        <f t="shared" si="13"/>
        <v>0</v>
      </c>
      <c r="AJ248" s="36"/>
      <c r="AK248" s="36"/>
    </row>
    <row r="249" spans="1:37" ht="15" customHeight="1" x14ac:dyDescent="0.25">
      <c r="A249" s="4">
        <v>1533</v>
      </c>
      <c r="B249" t="s">
        <v>696</v>
      </c>
      <c r="E249" s="2">
        <v>2019</v>
      </c>
      <c r="G249" s="17" t="str">
        <f ca="1">IF(MasterTable[[#This Row],[Year Completed]]&lt;=YEAR(TODAY()),"Existing TOD","Planned TOD")</f>
        <v>Existing TOD</v>
      </c>
      <c r="H249" s="1" t="s">
        <v>697</v>
      </c>
      <c r="I249" t="s">
        <v>651</v>
      </c>
      <c r="J249" t="str">
        <f t="shared" si="12"/>
        <v>CO</v>
      </c>
      <c r="K249">
        <v>39.714385999999998</v>
      </c>
      <c r="L249">
        <v>-105.13191999999999</v>
      </c>
      <c r="M249" s="51" t="s">
        <v>638</v>
      </c>
      <c r="N249" t="s">
        <v>76</v>
      </c>
      <c r="O249" s="2">
        <v>182</v>
      </c>
      <c r="P249" t="s">
        <v>192</v>
      </c>
      <c r="Q249" s="52" t="s">
        <v>158</v>
      </c>
      <c r="Z249" s="48">
        <f t="shared" si="14"/>
        <v>0</v>
      </c>
      <c r="AA249" s="2"/>
      <c r="AB249" s="2"/>
      <c r="AC249" s="2"/>
      <c r="AD249" s="2"/>
      <c r="AE249" s="47"/>
      <c r="AG249" s="14"/>
      <c r="AH249" s="14"/>
      <c r="AI249" s="85">
        <f t="shared" si="13"/>
        <v>0</v>
      </c>
      <c r="AJ249" s="36">
        <v>128</v>
      </c>
      <c r="AK249" s="36"/>
    </row>
    <row r="250" spans="1:37" ht="15" customHeight="1" x14ac:dyDescent="0.25">
      <c r="A250" s="4">
        <v>1535</v>
      </c>
      <c r="B250" s="1" t="s">
        <v>698</v>
      </c>
      <c r="C250" s="3"/>
      <c r="D250" s="3"/>
      <c r="E250" s="19">
        <v>2018</v>
      </c>
      <c r="F250" s="19"/>
      <c r="G250" s="17" t="str">
        <f ca="1">IF(MasterTable[[#This Row],[Year Completed]]&lt;=YEAR(TODAY()),"Existing TOD","Planned TOD")</f>
        <v>Existing TOD</v>
      </c>
      <c r="H250" s="3" t="s">
        <v>699</v>
      </c>
      <c r="I250" t="s">
        <v>141</v>
      </c>
      <c r="J250" t="str">
        <f t="shared" si="12"/>
        <v>CO</v>
      </c>
      <c r="K250">
        <v>39.750355999999996</v>
      </c>
      <c r="L250" s="31">
        <v>-104.987764</v>
      </c>
      <c r="M250" s="47" t="s">
        <v>558</v>
      </c>
      <c r="N250" t="s">
        <v>559</v>
      </c>
      <c r="O250" s="2">
        <v>73</v>
      </c>
      <c r="P250" s="9" t="s">
        <v>144</v>
      </c>
      <c r="Q250" s="53" t="s">
        <v>150</v>
      </c>
      <c r="R250" s="9" t="s">
        <v>110</v>
      </c>
      <c r="S250" s="9"/>
      <c r="T250" s="2">
        <v>101</v>
      </c>
      <c r="U250" s="18"/>
      <c r="V250" s="18"/>
      <c r="W250" s="18"/>
      <c r="X250" s="18"/>
      <c r="Y250" s="18"/>
      <c r="Z250" s="48">
        <f t="shared" si="14"/>
        <v>101</v>
      </c>
      <c r="AA250" s="2"/>
      <c r="AB250" s="2"/>
      <c r="AC250" s="2"/>
      <c r="AD250" s="2"/>
      <c r="AE250" s="53"/>
      <c r="AF250" s="59"/>
      <c r="AG250" s="25"/>
      <c r="AH250" s="25"/>
      <c r="AI250" s="85">
        <f t="shared" si="13"/>
        <v>0</v>
      </c>
      <c r="AJ250" s="33">
        <v>0</v>
      </c>
      <c r="AK250" s="33"/>
    </row>
    <row r="251" spans="1:37" ht="15" customHeight="1" x14ac:dyDescent="0.25">
      <c r="A251" s="4">
        <v>1536</v>
      </c>
      <c r="B251" s="8" t="s">
        <v>700</v>
      </c>
      <c r="C251" s="3"/>
      <c r="D251" s="3"/>
      <c r="E251" s="18">
        <v>2010</v>
      </c>
      <c r="F251" s="18">
        <v>1999</v>
      </c>
      <c r="G251" s="17" t="str">
        <f ca="1">IF(MasterTable[[#This Row],[Year Completed]]&lt;=YEAR(TODAY()),"Existing TOD","Planned TOD")</f>
        <v>Existing TOD</v>
      </c>
      <c r="H251" s="3" t="s">
        <v>701</v>
      </c>
      <c r="I251" s="4" t="s">
        <v>359</v>
      </c>
      <c r="J251" t="str">
        <f t="shared" si="12"/>
        <v>CO</v>
      </c>
      <c r="K251">
        <v>39.672379999999997</v>
      </c>
      <c r="L251" s="31">
        <v>-104.82708</v>
      </c>
      <c r="M251" s="51" t="s">
        <v>360</v>
      </c>
      <c r="N251" s="4" t="s">
        <v>79</v>
      </c>
      <c r="O251" s="2">
        <v>233</v>
      </c>
      <c r="P251" s="12" t="s">
        <v>192</v>
      </c>
      <c r="Q251" s="52" t="s">
        <v>158</v>
      </c>
      <c r="R251" s="9"/>
      <c r="S251" s="9"/>
      <c r="T251" s="12"/>
      <c r="U251" s="12"/>
      <c r="V251" s="12"/>
      <c r="W251" s="12"/>
      <c r="X251" s="12"/>
      <c r="Y251" s="12"/>
      <c r="Z251" s="48">
        <f t="shared" si="14"/>
        <v>0</v>
      </c>
      <c r="AA251" s="2"/>
      <c r="AB251" s="2"/>
      <c r="AC251" s="2"/>
      <c r="AD251" s="2"/>
      <c r="AE251" s="53"/>
      <c r="AF251" s="59"/>
      <c r="AG251" s="25"/>
      <c r="AH251" s="25"/>
      <c r="AI251" s="85">
        <f t="shared" si="13"/>
        <v>0</v>
      </c>
      <c r="AJ251" s="33">
        <v>82</v>
      </c>
      <c r="AK251" s="33"/>
    </row>
    <row r="252" spans="1:37" ht="15" customHeight="1" x14ac:dyDescent="0.25">
      <c r="A252" s="4">
        <v>1537</v>
      </c>
      <c r="B252" s="3" t="s">
        <v>702</v>
      </c>
      <c r="E252" s="2">
        <v>2008</v>
      </c>
      <c r="F252" s="2">
        <v>1970</v>
      </c>
      <c r="G252" s="17" t="str">
        <f ca="1">IF(MasterTable[[#This Row],[Year Completed]]&lt;=YEAR(TODAY()),"Existing TOD","Planned TOD")</f>
        <v>Existing TOD</v>
      </c>
      <c r="H252" s="1" t="s">
        <v>703</v>
      </c>
      <c r="I252" t="s">
        <v>141</v>
      </c>
      <c r="J252" t="str">
        <f t="shared" si="12"/>
        <v>CO</v>
      </c>
      <c r="K252">
        <v>39.736359999999998</v>
      </c>
      <c r="L252">
        <v>-105.03389199999999</v>
      </c>
      <c r="M252" s="51" t="s">
        <v>638</v>
      </c>
      <c r="N252" t="s">
        <v>81</v>
      </c>
      <c r="O252" s="2">
        <v>176</v>
      </c>
      <c r="P252" t="s">
        <v>144</v>
      </c>
      <c r="Q252" s="47" t="s">
        <v>150</v>
      </c>
      <c r="R252" s="4" t="s">
        <v>110</v>
      </c>
      <c r="T252" s="2">
        <v>50</v>
      </c>
      <c r="Z252" s="48">
        <f t="shared" si="14"/>
        <v>50</v>
      </c>
      <c r="AA252" s="2"/>
      <c r="AB252" s="2"/>
      <c r="AC252" s="2"/>
      <c r="AD252" s="2"/>
      <c r="AE252" s="47"/>
      <c r="AG252" s="14"/>
      <c r="AH252" s="14"/>
      <c r="AI252" s="85">
        <f t="shared" si="13"/>
        <v>0</v>
      </c>
      <c r="AJ252" s="36"/>
      <c r="AK252" s="36"/>
    </row>
    <row r="253" spans="1:37" ht="15" customHeight="1" x14ac:dyDescent="0.25">
      <c r="A253" s="4">
        <v>1538</v>
      </c>
      <c r="B253" s="1" t="s">
        <v>704</v>
      </c>
      <c r="E253" s="2">
        <v>2007</v>
      </c>
      <c r="G253" s="17" t="str">
        <f ca="1">IF(MasterTable[[#This Row],[Year Completed]]&lt;=YEAR(TODAY()),"Existing TOD","Planned TOD")</f>
        <v>Existing TOD</v>
      </c>
      <c r="H253" s="1" t="s">
        <v>705</v>
      </c>
      <c r="I253" t="s">
        <v>141</v>
      </c>
      <c r="J253" t="str">
        <f t="shared" si="12"/>
        <v>CO</v>
      </c>
      <c r="K253">
        <v>39.741346999999998</v>
      </c>
      <c r="L253">
        <v>-105.04898900000001</v>
      </c>
      <c r="M253" s="51" t="s">
        <v>638</v>
      </c>
      <c r="N253" t="s">
        <v>94</v>
      </c>
      <c r="O253" s="2">
        <v>178</v>
      </c>
      <c r="P253" t="s">
        <v>144</v>
      </c>
      <c r="Q253" s="47" t="s">
        <v>150</v>
      </c>
      <c r="R253" s="4" t="s">
        <v>110</v>
      </c>
      <c r="T253" s="2">
        <v>63</v>
      </c>
      <c r="Z253" s="48">
        <f t="shared" si="14"/>
        <v>63</v>
      </c>
      <c r="AA253" s="2"/>
      <c r="AB253" s="2"/>
      <c r="AC253" s="2"/>
      <c r="AD253" s="2"/>
      <c r="AE253" s="47"/>
      <c r="AG253" s="14"/>
      <c r="AH253" s="14"/>
      <c r="AI253" s="85">
        <f t="shared" si="13"/>
        <v>0</v>
      </c>
      <c r="AJ253" s="36"/>
      <c r="AK253" s="36"/>
    </row>
    <row r="254" spans="1:37" ht="15" customHeight="1" x14ac:dyDescent="0.25">
      <c r="A254" s="4">
        <v>1539</v>
      </c>
      <c r="B254" t="s">
        <v>706</v>
      </c>
      <c r="E254" s="2">
        <v>2007</v>
      </c>
      <c r="F254" s="2">
        <v>1926</v>
      </c>
      <c r="G254" s="17" t="str">
        <f ca="1">IF(MasterTable[[#This Row],[Year Completed]]&lt;=YEAR(TODAY()),"Existing TOD","Planned TOD")</f>
        <v>Existing TOD</v>
      </c>
      <c r="H254" s="1" t="s">
        <v>707</v>
      </c>
      <c r="I254" t="s">
        <v>141</v>
      </c>
      <c r="J254" t="str">
        <f t="shared" si="12"/>
        <v>CO</v>
      </c>
      <c r="K254">
        <v>39.746429999999997</v>
      </c>
      <c r="L254">
        <v>-104.98453000000001</v>
      </c>
      <c r="M254" s="47" t="s">
        <v>558</v>
      </c>
      <c r="N254" t="s">
        <v>559</v>
      </c>
      <c r="O254" s="2">
        <v>73</v>
      </c>
      <c r="P254" t="s">
        <v>144</v>
      </c>
      <c r="Q254" s="47" t="s">
        <v>150</v>
      </c>
      <c r="R254" s="4" t="s">
        <v>110</v>
      </c>
      <c r="T254" s="2">
        <v>75</v>
      </c>
      <c r="Z254" s="48">
        <f t="shared" si="14"/>
        <v>75</v>
      </c>
      <c r="AA254" s="2"/>
      <c r="AB254" s="2"/>
      <c r="AC254" s="2"/>
      <c r="AD254" s="2"/>
      <c r="AE254" s="47"/>
      <c r="AG254" s="14"/>
      <c r="AH254" s="14"/>
      <c r="AI254" s="85">
        <f t="shared" si="13"/>
        <v>0</v>
      </c>
      <c r="AJ254" s="36"/>
      <c r="AK254" s="36"/>
    </row>
    <row r="255" spans="1:37" ht="15" customHeight="1" x14ac:dyDescent="0.25">
      <c r="A255" s="4">
        <v>1540</v>
      </c>
      <c r="B255" t="s">
        <v>708</v>
      </c>
      <c r="C255" t="s">
        <v>709</v>
      </c>
      <c r="E255" s="2">
        <v>2021</v>
      </c>
      <c r="G255" s="17" t="str">
        <f ca="1">IF(MasterTable[[#This Row],[Year Completed]]&lt;=YEAR(TODAY()),"Existing TOD","Planned TOD")</f>
        <v>Existing TOD</v>
      </c>
      <c r="H255" s="1" t="s">
        <v>710</v>
      </c>
      <c r="I255" t="s">
        <v>141</v>
      </c>
      <c r="J255" t="str">
        <f t="shared" si="12"/>
        <v>CO</v>
      </c>
      <c r="K255">
        <v>39.767664000000003</v>
      </c>
      <c r="L255">
        <v>-104.975837</v>
      </c>
      <c r="M255" s="51" t="s">
        <v>241</v>
      </c>
      <c r="N255" s="4" t="s">
        <v>242</v>
      </c>
      <c r="O255" s="2">
        <v>236</v>
      </c>
      <c r="P255" t="s">
        <v>168</v>
      </c>
      <c r="Q255" s="47" t="s">
        <v>145</v>
      </c>
      <c r="R255" s="4" t="s">
        <v>110</v>
      </c>
      <c r="T255" s="2">
        <v>18</v>
      </c>
      <c r="V255">
        <v>364</v>
      </c>
      <c r="Z255" s="48">
        <f t="shared" si="14"/>
        <v>382</v>
      </c>
      <c r="AA255" s="2"/>
      <c r="AB255" s="2"/>
      <c r="AC255" s="2"/>
      <c r="AD255" s="2"/>
      <c r="AE255" s="50" t="s">
        <v>169</v>
      </c>
      <c r="AG255" s="14">
        <v>10000</v>
      </c>
      <c r="AH255" s="14"/>
      <c r="AI255" s="85">
        <f t="shared" si="13"/>
        <v>10000</v>
      </c>
      <c r="AJ255" s="36"/>
      <c r="AK255" s="36"/>
    </row>
    <row r="256" spans="1:37" ht="15" customHeight="1" x14ac:dyDescent="0.25">
      <c r="A256" s="4">
        <v>1541</v>
      </c>
      <c r="B256" t="s">
        <v>711</v>
      </c>
      <c r="E256" s="2">
        <v>2021</v>
      </c>
      <c r="G256" s="17" t="str">
        <f ca="1">IF(MasterTable[[#This Row],[Year Completed]]&lt;=YEAR(TODAY()),"Existing TOD","Planned TOD")</f>
        <v>Existing TOD</v>
      </c>
      <c r="H256" s="1" t="s">
        <v>712</v>
      </c>
      <c r="I256" t="s">
        <v>141</v>
      </c>
      <c r="J256" t="str">
        <f t="shared" si="12"/>
        <v>CO</v>
      </c>
      <c r="K256">
        <v>39.753881</v>
      </c>
      <c r="L256">
        <v>-104.97895</v>
      </c>
      <c r="M256" s="47" t="s">
        <v>558</v>
      </c>
      <c r="N256" t="s">
        <v>616</v>
      </c>
      <c r="O256" s="2">
        <v>75</v>
      </c>
      <c r="P256" t="s">
        <v>168</v>
      </c>
      <c r="Q256" s="47" t="s">
        <v>162</v>
      </c>
      <c r="R256" s="4" t="s">
        <v>110</v>
      </c>
      <c r="V256">
        <v>103</v>
      </c>
      <c r="Z256" s="48">
        <f t="shared" si="14"/>
        <v>103</v>
      </c>
      <c r="AA256" s="2"/>
      <c r="AB256" s="2"/>
      <c r="AC256" s="2"/>
      <c r="AD256" s="2"/>
      <c r="AE256" s="47" t="s">
        <v>200</v>
      </c>
      <c r="AF256" s="60">
        <v>33000</v>
      </c>
      <c r="AG256" s="14">
        <v>6400</v>
      </c>
      <c r="AH256" s="14"/>
      <c r="AI256" s="85">
        <f t="shared" si="13"/>
        <v>39400</v>
      </c>
      <c r="AJ256" s="36"/>
      <c r="AK256" s="36"/>
    </row>
    <row r="257" spans="1:37" ht="15" customHeight="1" x14ac:dyDescent="0.25">
      <c r="A257" s="4">
        <v>1542</v>
      </c>
      <c r="B257" t="s">
        <v>713</v>
      </c>
      <c r="E257" s="2">
        <v>2020</v>
      </c>
      <c r="G257" s="17" t="str">
        <f ca="1">IF(MasterTable[[#This Row],[Year Completed]]&lt;=YEAR(TODAY()),"Existing TOD","Planned TOD")</f>
        <v>Existing TOD</v>
      </c>
      <c r="H257" s="1" t="s">
        <v>714</v>
      </c>
      <c r="I257" t="s">
        <v>141</v>
      </c>
      <c r="J257" t="str">
        <f t="shared" si="12"/>
        <v>CO</v>
      </c>
      <c r="K257">
        <v>39.71266</v>
      </c>
      <c r="L257">
        <v>-104.993005</v>
      </c>
      <c r="M257" s="47" t="s">
        <v>142</v>
      </c>
      <c r="N257" t="s">
        <v>60</v>
      </c>
      <c r="O257" s="2">
        <v>1</v>
      </c>
      <c r="P257" t="s">
        <v>168</v>
      </c>
      <c r="Q257" s="47" t="s">
        <v>150</v>
      </c>
      <c r="R257" s="4" t="s">
        <v>110</v>
      </c>
      <c r="T257" s="2">
        <v>60</v>
      </c>
      <c r="Z257" s="48">
        <f t="shared" si="14"/>
        <v>60</v>
      </c>
      <c r="AA257" s="105"/>
      <c r="AB257" s="2"/>
      <c r="AC257" s="2"/>
      <c r="AD257" s="2"/>
      <c r="AE257" s="50" t="s">
        <v>169</v>
      </c>
      <c r="AG257" s="14">
        <v>5000</v>
      </c>
      <c r="AH257" s="14"/>
      <c r="AI257" s="85">
        <f t="shared" si="13"/>
        <v>5000</v>
      </c>
      <c r="AJ257" s="36"/>
      <c r="AK257" s="36"/>
    </row>
    <row r="258" spans="1:37" ht="15" customHeight="1" x14ac:dyDescent="0.25">
      <c r="A258" s="4">
        <v>1543</v>
      </c>
      <c r="B258" t="s">
        <v>715</v>
      </c>
      <c r="E258" s="2">
        <v>2020</v>
      </c>
      <c r="F258" s="2">
        <v>1980</v>
      </c>
      <c r="G258" s="17" t="str">
        <f ca="1">IF(MasterTable[[#This Row],[Year Completed]]&lt;=YEAR(TODAY()),"Existing TOD","Planned TOD")</f>
        <v>Existing TOD</v>
      </c>
      <c r="H258" s="1" t="s">
        <v>716</v>
      </c>
      <c r="I258" t="s">
        <v>717</v>
      </c>
      <c r="J258" t="str">
        <f t="shared" ref="J258:J321" si="15">"CO"</f>
        <v>CO</v>
      </c>
      <c r="K258">
        <v>39.826805999999998</v>
      </c>
      <c r="L258">
        <v>-104.93897200000001</v>
      </c>
      <c r="M258" s="47" t="s">
        <v>718</v>
      </c>
      <c r="N258" t="s">
        <v>1120</v>
      </c>
      <c r="O258" s="2">
        <v>252</v>
      </c>
      <c r="P258" t="s">
        <v>157</v>
      </c>
      <c r="Q258" s="52" t="s">
        <v>158</v>
      </c>
      <c r="T258" s="2"/>
      <c r="Z258" s="48">
        <f t="shared" si="14"/>
        <v>0</v>
      </c>
      <c r="AA258" s="2"/>
      <c r="AB258" s="2"/>
      <c r="AC258" s="2"/>
      <c r="AD258" s="2"/>
      <c r="AE258" s="50" t="s">
        <v>159</v>
      </c>
      <c r="AF258" s="60">
        <v>80000</v>
      </c>
      <c r="AG258" s="14"/>
      <c r="AH258" s="14"/>
      <c r="AI258" s="85">
        <f t="shared" ref="AI258:AI321" si="16">SUM(AF258:AH258)</f>
        <v>80000</v>
      </c>
      <c r="AJ258" s="36"/>
      <c r="AK258" s="36"/>
    </row>
    <row r="259" spans="1:37" ht="15" customHeight="1" x14ac:dyDescent="0.25">
      <c r="A259" s="4">
        <v>1546</v>
      </c>
      <c r="B259" t="s">
        <v>719</v>
      </c>
      <c r="E259" s="2">
        <v>2020</v>
      </c>
      <c r="G259" s="17" t="str">
        <f ca="1">IF(MasterTable[[#This Row],[Year Completed]]&lt;=YEAR(TODAY()),"Existing TOD","Planned TOD")</f>
        <v>Existing TOD</v>
      </c>
      <c r="H259" s="1" t="s">
        <v>720</v>
      </c>
      <c r="I259" t="s">
        <v>141</v>
      </c>
      <c r="J259" t="str">
        <f t="shared" si="15"/>
        <v>CO</v>
      </c>
      <c r="K259">
        <v>39.741022000000001</v>
      </c>
      <c r="L259">
        <v>-105.03187800000001</v>
      </c>
      <c r="M259" s="51" t="s">
        <v>638</v>
      </c>
      <c r="N259" t="s">
        <v>81</v>
      </c>
      <c r="O259" s="2">
        <v>176</v>
      </c>
      <c r="P259" t="s">
        <v>168</v>
      </c>
      <c r="Q259" s="47" t="s">
        <v>145</v>
      </c>
      <c r="R259" s="4" t="s">
        <v>106</v>
      </c>
      <c r="T259" s="2"/>
      <c r="U259">
        <v>5</v>
      </c>
      <c r="W259">
        <v>54</v>
      </c>
      <c r="Z259" s="48">
        <f t="shared" si="14"/>
        <v>59</v>
      </c>
      <c r="AA259" s="2"/>
      <c r="AB259" s="2">
        <v>16190</v>
      </c>
      <c r="AC259" s="44">
        <f>AB259/43560</f>
        <v>0.37167125803489443</v>
      </c>
      <c r="AD259" s="44">
        <f>Z259/AC259</f>
        <v>158.74243360098825</v>
      </c>
      <c r="AE259" s="50" t="s">
        <v>169</v>
      </c>
      <c r="AG259" s="14">
        <v>6300</v>
      </c>
      <c r="AH259" s="14"/>
      <c r="AI259" s="85">
        <f t="shared" si="16"/>
        <v>6300</v>
      </c>
      <c r="AJ259" s="36"/>
      <c r="AK259" s="36"/>
    </row>
    <row r="260" spans="1:37" ht="15" customHeight="1" x14ac:dyDescent="0.25">
      <c r="A260" s="4">
        <v>1547</v>
      </c>
      <c r="B260" s="1" t="s">
        <v>721</v>
      </c>
      <c r="E260" s="2">
        <v>2018</v>
      </c>
      <c r="G260" s="17" t="str">
        <f ca="1">IF(MasterTable[[#This Row],[Year Completed]]&lt;=YEAR(TODAY()),"Existing TOD","Planned TOD")</f>
        <v>Existing TOD</v>
      </c>
      <c r="H260" s="1" t="s">
        <v>722</v>
      </c>
      <c r="I260" t="s">
        <v>141</v>
      </c>
      <c r="J260" t="str">
        <f t="shared" si="15"/>
        <v>CO</v>
      </c>
      <c r="K260">
        <v>39.676197000000002</v>
      </c>
      <c r="L260">
        <v>-104.93852200000001</v>
      </c>
      <c r="M260" s="47" t="s">
        <v>402</v>
      </c>
      <c r="N260" t="s">
        <v>70</v>
      </c>
      <c r="O260" s="2">
        <v>127</v>
      </c>
      <c r="P260" t="s">
        <v>144</v>
      </c>
      <c r="Q260" s="47" t="s">
        <v>145</v>
      </c>
      <c r="R260" s="4" t="s">
        <v>106</v>
      </c>
      <c r="S260" s="9" t="s">
        <v>179</v>
      </c>
      <c r="U260">
        <v>7</v>
      </c>
      <c r="W260">
        <v>72</v>
      </c>
      <c r="Z260" s="48">
        <f t="shared" si="14"/>
        <v>79</v>
      </c>
      <c r="AA260" s="2"/>
      <c r="AB260" s="2"/>
      <c r="AC260" s="44"/>
      <c r="AD260" s="44"/>
      <c r="AE260" s="47"/>
      <c r="AG260" s="14"/>
      <c r="AH260" s="14"/>
      <c r="AI260" s="85">
        <f t="shared" si="16"/>
        <v>0</v>
      </c>
      <c r="AJ260" s="36"/>
      <c r="AK260" s="36"/>
    </row>
    <row r="261" spans="1:37" ht="15" customHeight="1" x14ac:dyDescent="0.25">
      <c r="A261" s="4">
        <v>1548</v>
      </c>
      <c r="B261" t="s">
        <v>723</v>
      </c>
      <c r="E261" s="2">
        <v>2012</v>
      </c>
      <c r="F261" s="2">
        <v>1964</v>
      </c>
      <c r="G261" s="17" t="str">
        <f ca="1">IF(MasterTable[[#This Row],[Year Completed]]&lt;=YEAR(TODAY()),"Existing TOD","Planned TOD")</f>
        <v>Existing TOD</v>
      </c>
      <c r="H261" s="1" t="s">
        <v>724</v>
      </c>
      <c r="I261" t="s">
        <v>141</v>
      </c>
      <c r="J261" t="str">
        <f t="shared" si="15"/>
        <v>CO</v>
      </c>
      <c r="K261">
        <v>39.756031999999998</v>
      </c>
      <c r="L261">
        <v>-104.97778599999999</v>
      </c>
      <c r="M261" s="47" t="s">
        <v>558</v>
      </c>
      <c r="N261" t="s">
        <v>616</v>
      </c>
      <c r="O261" s="2">
        <v>75</v>
      </c>
      <c r="P261" t="s">
        <v>144</v>
      </c>
      <c r="Q261" s="47" t="s">
        <v>150</v>
      </c>
      <c r="R261" s="4" t="s">
        <v>110</v>
      </c>
      <c r="T261" s="2">
        <v>70</v>
      </c>
      <c r="Z261" s="48">
        <f t="shared" si="14"/>
        <v>70</v>
      </c>
      <c r="AA261" s="106"/>
      <c r="AB261" s="2"/>
      <c r="AC261" s="2"/>
      <c r="AD261" s="2"/>
      <c r="AE261" s="47"/>
      <c r="AG261" s="14"/>
      <c r="AH261" s="14"/>
      <c r="AI261" s="85">
        <f t="shared" si="16"/>
        <v>0</v>
      </c>
      <c r="AJ261" s="36"/>
      <c r="AK261" s="36"/>
    </row>
    <row r="262" spans="1:37" ht="15" customHeight="1" x14ac:dyDescent="0.25">
      <c r="A262" s="4">
        <v>1551</v>
      </c>
      <c r="B262" t="s">
        <v>725</v>
      </c>
      <c r="E262" s="2">
        <v>2017</v>
      </c>
      <c r="F262" s="2">
        <v>1889</v>
      </c>
      <c r="G262" s="17" t="str">
        <f ca="1">IF(MasterTable[[#This Row],[Year Completed]]&lt;=YEAR(TODAY()),"Existing TOD","Planned TOD")</f>
        <v>Existing TOD</v>
      </c>
      <c r="H262" s="1" t="s">
        <v>726</v>
      </c>
      <c r="I262" t="s">
        <v>141</v>
      </c>
      <c r="J262" t="str">
        <f t="shared" si="15"/>
        <v>CO</v>
      </c>
      <c r="K262">
        <v>39.754173999999999</v>
      </c>
      <c r="L262">
        <v>-104.979299</v>
      </c>
      <c r="M262" s="47" t="s">
        <v>558</v>
      </c>
      <c r="N262" t="s">
        <v>592</v>
      </c>
      <c r="O262" s="2">
        <v>74</v>
      </c>
      <c r="P262" t="s">
        <v>144</v>
      </c>
      <c r="Q262" s="47" t="s">
        <v>150</v>
      </c>
      <c r="R262" s="4" t="s">
        <v>110</v>
      </c>
      <c r="T262" s="2">
        <v>22</v>
      </c>
      <c r="Z262" s="48">
        <f t="shared" si="14"/>
        <v>22</v>
      </c>
      <c r="AA262" s="2"/>
      <c r="AB262" s="2"/>
      <c r="AC262" s="2"/>
      <c r="AD262" s="2"/>
      <c r="AE262" s="47"/>
      <c r="AG262" s="14"/>
      <c r="AH262" s="14"/>
      <c r="AI262" s="85">
        <f t="shared" si="16"/>
        <v>0</v>
      </c>
      <c r="AJ262" s="36"/>
      <c r="AK262" s="36"/>
    </row>
    <row r="263" spans="1:37" ht="15" customHeight="1" x14ac:dyDescent="0.25">
      <c r="A263" s="4">
        <v>1552</v>
      </c>
      <c r="B263" t="s">
        <v>727</v>
      </c>
      <c r="E263" s="2">
        <v>2019</v>
      </c>
      <c r="G263" s="17" t="str">
        <f ca="1">IF(MasterTable[[#This Row],[Year Completed]]&lt;=YEAR(TODAY()),"Existing TOD","Planned TOD")</f>
        <v>Existing TOD</v>
      </c>
      <c r="H263" s="1" t="s">
        <v>728</v>
      </c>
      <c r="I263" t="s">
        <v>141</v>
      </c>
      <c r="J263" t="str">
        <f t="shared" si="15"/>
        <v>CO</v>
      </c>
      <c r="K263">
        <v>39.737298000000003</v>
      </c>
      <c r="L263">
        <v>-105.007969</v>
      </c>
      <c r="M263" s="47" t="s">
        <v>142</v>
      </c>
      <c r="N263" t="s">
        <v>69</v>
      </c>
      <c r="O263" s="2">
        <v>58</v>
      </c>
      <c r="P263" t="s">
        <v>157</v>
      </c>
      <c r="Q263" s="52" t="s">
        <v>158</v>
      </c>
      <c r="Z263" s="48">
        <f t="shared" si="14"/>
        <v>0</v>
      </c>
      <c r="AA263" s="2"/>
      <c r="AB263" s="2"/>
      <c r="AC263" s="2"/>
      <c r="AD263" s="2"/>
      <c r="AE263" s="50" t="s">
        <v>159</v>
      </c>
      <c r="AF263" s="60">
        <v>81000</v>
      </c>
      <c r="AG263" s="14"/>
      <c r="AH263" s="14"/>
      <c r="AI263" s="85">
        <f t="shared" si="16"/>
        <v>81000</v>
      </c>
      <c r="AJ263" s="36"/>
      <c r="AK263" s="36"/>
    </row>
    <row r="264" spans="1:37" ht="15" customHeight="1" x14ac:dyDescent="0.25">
      <c r="A264" s="4">
        <v>1553</v>
      </c>
      <c r="B264" t="s">
        <v>729</v>
      </c>
      <c r="E264" s="2">
        <v>2021</v>
      </c>
      <c r="G264" s="17" t="str">
        <f ca="1">IF(MasterTable[[#This Row],[Year Completed]]&lt;=YEAR(TODAY()),"Existing TOD","Planned TOD")</f>
        <v>Existing TOD</v>
      </c>
      <c r="H264" s="1" t="s">
        <v>730</v>
      </c>
      <c r="I264" t="s">
        <v>141</v>
      </c>
      <c r="J264" t="str">
        <f t="shared" si="15"/>
        <v>CO</v>
      </c>
      <c r="K264">
        <v>39.740782000000003</v>
      </c>
      <c r="L264">
        <v>-105.015872</v>
      </c>
      <c r="M264" s="47" t="s">
        <v>191</v>
      </c>
      <c r="N264" t="s">
        <v>1030</v>
      </c>
      <c r="O264" s="2">
        <v>86</v>
      </c>
      <c r="P264" t="s">
        <v>157</v>
      </c>
      <c r="Q264" s="52" t="s">
        <v>158</v>
      </c>
      <c r="Z264" s="48">
        <f t="shared" si="14"/>
        <v>0</v>
      </c>
      <c r="AA264" s="2"/>
      <c r="AB264" s="2"/>
      <c r="AC264" s="2"/>
      <c r="AD264" s="2"/>
      <c r="AE264" s="47"/>
      <c r="AG264" s="14"/>
      <c r="AH264" s="14">
        <v>90000</v>
      </c>
      <c r="AI264" s="85">
        <f t="shared" si="16"/>
        <v>90000</v>
      </c>
      <c r="AJ264" s="36"/>
      <c r="AK264" s="36"/>
    </row>
    <row r="265" spans="1:37" ht="15" customHeight="1" x14ac:dyDescent="0.25">
      <c r="A265" s="4">
        <v>1555</v>
      </c>
      <c r="B265" t="s">
        <v>731</v>
      </c>
      <c r="D265" s="1" t="s">
        <v>1212</v>
      </c>
      <c r="E265" s="2">
        <v>2019</v>
      </c>
      <c r="G265" s="17" t="str">
        <f ca="1">IF(MasterTable[[#This Row],[Year Completed]]&lt;=YEAR(TODAY()),"Existing TOD","Planned TOD")</f>
        <v>Existing TOD</v>
      </c>
      <c r="H265" s="1" t="s">
        <v>732</v>
      </c>
      <c r="I265" t="s">
        <v>141</v>
      </c>
      <c r="J265" t="str">
        <f t="shared" si="15"/>
        <v>CO</v>
      </c>
      <c r="K265">
        <v>39.776269999999997</v>
      </c>
      <c r="L265">
        <v>-104.96914200000001</v>
      </c>
      <c r="M265" s="51" t="s">
        <v>241</v>
      </c>
      <c r="N265" s="4" t="s">
        <v>242</v>
      </c>
      <c r="O265" s="2">
        <v>236</v>
      </c>
      <c r="P265" t="s">
        <v>157</v>
      </c>
      <c r="Q265" s="52" t="s">
        <v>158</v>
      </c>
      <c r="Z265" s="48">
        <f t="shared" si="14"/>
        <v>0</v>
      </c>
      <c r="AA265" s="2"/>
      <c r="AB265" s="2"/>
      <c r="AC265" s="2"/>
      <c r="AD265" s="2"/>
      <c r="AE265" s="47"/>
      <c r="AG265" s="14"/>
      <c r="AH265" s="14">
        <v>64000</v>
      </c>
      <c r="AI265" s="85">
        <f t="shared" si="16"/>
        <v>64000</v>
      </c>
      <c r="AJ265" s="36"/>
      <c r="AK265" s="36"/>
    </row>
    <row r="266" spans="1:37" ht="15" customHeight="1" x14ac:dyDescent="0.25">
      <c r="A266" s="4">
        <v>1557</v>
      </c>
      <c r="B266" t="s">
        <v>733</v>
      </c>
      <c r="E266" s="2" t="s">
        <v>1033</v>
      </c>
      <c r="G266" s="17" t="str">
        <f ca="1">IF(MasterTable[[#This Row],[Year Completed]]&lt;=YEAR(TODAY()),"Existing TOD","Planned TOD")</f>
        <v>Planned TOD</v>
      </c>
      <c r="H266" t="s">
        <v>1097</v>
      </c>
      <c r="I266" t="s">
        <v>141</v>
      </c>
      <c r="J266" t="str">
        <f t="shared" si="15"/>
        <v>CO</v>
      </c>
      <c r="K266">
        <v>39.768605000000001</v>
      </c>
      <c r="L266">
        <v>-104.975275</v>
      </c>
      <c r="M266" s="51" t="s">
        <v>241</v>
      </c>
      <c r="N266" s="4" t="s">
        <v>242</v>
      </c>
      <c r="O266" s="2">
        <v>236</v>
      </c>
      <c r="P266" t="s">
        <v>157</v>
      </c>
      <c r="Q266" s="52" t="s">
        <v>158</v>
      </c>
      <c r="Z266" s="48">
        <f t="shared" si="14"/>
        <v>0</v>
      </c>
      <c r="AA266" s="2"/>
      <c r="AB266" s="2"/>
      <c r="AC266" s="2"/>
      <c r="AD266" s="2"/>
      <c r="AE266" s="47" t="s">
        <v>200</v>
      </c>
      <c r="AF266" s="60">
        <v>250000</v>
      </c>
      <c r="AG266" s="14">
        <v>20000</v>
      </c>
      <c r="AH266" s="14"/>
      <c r="AI266" s="85">
        <f t="shared" si="16"/>
        <v>270000</v>
      </c>
      <c r="AJ266" s="36"/>
      <c r="AK266" s="36"/>
    </row>
    <row r="267" spans="1:37" ht="15" customHeight="1" x14ac:dyDescent="0.25">
      <c r="A267" s="4">
        <v>1558</v>
      </c>
      <c r="B267" t="s">
        <v>734</v>
      </c>
      <c r="E267" s="2">
        <v>2023</v>
      </c>
      <c r="G267" s="17" t="str">
        <f ca="1">IF(MasterTable[[#This Row],[Year Completed]]&lt;=YEAR(TODAY()),"Existing TOD","Planned TOD")</f>
        <v>Existing TOD</v>
      </c>
      <c r="H267" t="s">
        <v>1111</v>
      </c>
      <c r="I267" t="s">
        <v>735</v>
      </c>
      <c r="J267" t="str">
        <f t="shared" si="15"/>
        <v>CO</v>
      </c>
      <c r="K267">
        <v>39.789257999999997</v>
      </c>
      <c r="L267">
        <v>-105.131451</v>
      </c>
      <c r="M267" s="47" t="s">
        <v>339</v>
      </c>
      <c r="N267" t="s">
        <v>736</v>
      </c>
      <c r="O267" s="2">
        <v>222</v>
      </c>
      <c r="P267" t="s">
        <v>144</v>
      </c>
      <c r="Q267" s="47" t="s">
        <v>162</v>
      </c>
      <c r="R267" s="4" t="s">
        <v>110</v>
      </c>
      <c r="V267">
        <v>280</v>
      </c>
      <c r="Z267" s="48">
        <f t="shared" si="14"/>
        <v>280</v>
      </c>
      <c r="AA267" s="2"/>
      <c r="AB267" s="2"/>
      <c r="AC267" s="2"/>
      <c r="AD267" s="2"/>
      <c r="AE267" s="47"/>
      <c r="AG267" s="14"/>
      <c r="AH267" s="14"/>
      <c r="AI267" s="85">
        <f t="shared" si="16"/>
        <v>0</v>
      </c>
      <c r="AJ267" s="36"/>
      <c r="AK267" s="36"/>
    </row>
    <row r="268" spans="1:37" ht="15" customHeight="1" x14ac:dyDescent="0.25">
      <c r="A268" s="4">
        <v>1559</v>
      </c>
      <c r="B268" t="s">
        <v>737</v>
      </c>
      <c r="E268" s="2">
        <v>2022</v>
      </c>
      <c r="G268" s="17" t="str">
        <f ca="1">IF(MasterTable[[#This Row],[Year Completed]]&lt;=YEAR(TODAY()),"Existing TOD","Planned TOD")</f>
        <v>Existing TOD</v>
      </c>
      <c r="H268" t="s">
        <v>738</v>
      </c>
      <c r="I268" t="s">
        <v>735</v>
      </c>
      <c r="J268" t="str">
        <f t="shared" si="15"/>
        <v>CO</v>
      </c>
      <c r="K268">
        <v>39.790412000000003</v>
      </c>
      <c r="L268">
        <v>-105.131451</v>
      </c>
      <c r="M268" s="47" t="s">
        <v>339</v>
      </c>
      <c r="N268" t="s">
        <v>736</v>
      </c>
      <c r="O268" s="2">
        <v>222</v>
      </c>
      <c r="P268" t="s">
        <v>144</v>
      </c>
      <c r="Q268" s="47" t="s">
        <v>162</v>
      </c>
      <c r="R268" s="4" t="s">
        <v>106</v>
      </c>
      <c r="S268" s="9" t="s">
        <v>179</v>
      </c>
      <c r="W268">
        <v>63</v>
      </c>
      <c r="Z268" s="48">
        <f t="shared" si="14"/>
        <v>63</v>
      </c>
      <c r="AA268" s="2"/>
      <c r="AB268" s="2"/>
      <c r="AC268" s="2"/>
      <c r="AD268" s="2"/>
      <c r="AE268" s="47"/>
      <c r="AG268" s="14"/>
      <c r="AH268" s="14"/>
      <c r="AI268" s="85">
        <f t="shared" si="16"/>
        <v>0</v>
      </c>
      <c r="AJ268" s="36"/>
      <c r="AK268" s="36"/>
    </row>
    <row r="269" spans="1:37" ht="15" customHeight="1" x14ac:dyDescent="0.25">
      <c r="A269" s="4">
        <v>1560</v>
      </c>
      <c r="B269" t="s">
        <v>739</v>
      </c>
      <c r="E269" s="2">
        <v>2022</v>
      </c>
      <c r="G269" s="17" t="str">
        <f ca="1">IF(MasterTable[[#This Row],[Year Completed]]&lt;=YEAR(TODAY()),"Existing TOD","Planned TOD")</f>
        <v>Existing TOD</v>
      </c>
      <c r="H269" t="s">
        <v>962</v>
      </c>
      <c r="I269" t="s">
        <v>735</v>
      </c>
      <c r="J269" t="str">
        <f t="shared" si="15"/>
        <v>CO</v>
      </c>
      <c r="K269">
        <v>39.789068</v>
      </c>
      <c r="L269">
        <v>-105.136923</v>
      </c>
      <c r="M269" s="47" t="s">
        <v>339</v>
      </c>
      <c r="N269" t="s">
        <v>736</v>
      </c>
      <c r="O269" s="2">
        <v>222</v>
      </c>
      <c r="P269" t="s">
        <v>144</v>
      </c>
      <c r="Q269" s="47" t="s">
        <v>162</v>
      </c>
      <c r="R269" s="4" t="s">
        <v>110</v>
      </c>
      <c r="W269">
        <v>200</v>
      </c>
      <c r="Z269" s="48">
        <f t="shared" si="14"/>
        <v>200</v>
      </c>
      <c r="AA269" s="2"/>
      <c r="AB269" s="2"/>
      <c r="AC269" s="2"/>
      <c r="AD269" s="2"/>
      <c r="AE269" s="47"/>
      <c r="AG269" s="14"/>
      <c r="AH269" s="14"/>
      <c r="AI269" s="85">
        <f t="shared" si="16"/>
        <v>0</v>
      </c>
      <c r="AJ269" s="36"/>
      <c r="AK269" s="36"/>
    </row>
    <row r="270" spans="1:37" ht="15" customHeight="1" x14ac:dyDescent="0.25">
      <c r="A270" s="4">
        <v>1561</v>
      </c>
      <c r="B270" t="s">
        <v>740</v>
      </c>
      <c r="E270" s="2">
        <v>2021</v>
      </c>
      <c r="G270" s="17" t="str">
        <f ca="1">IF(MasterTable[[#This Row],[Year Completed]]&lt;=YEAR(TODAY()),"Existing TOD","Planned TOD")</f>
        <v>Existing TOD</v>
      </c>
      <c r="H270" s="1" t="s">
        <v>741</v>
      </c>
      <c r="I270" t="s">
        <v>141</v>
      </c>
      <c r="J270" t="str">
        <f t="shared" si="15"/>
        <v>CO</v>
      </c>
      <c r="K270">
        <v>39.770217000000002</v>
      </c>
      <c r="L270">
        <v>-104.972545</v>
      </c>
      <c r="M270" s="51" t="s">
        <v>241</v>
      </c>
      <c r="N270" s="4" t="s">
        <v>242</v>
      </c>
      <c r="O270" s="2">
        <v>236</v>
      </c>
      <c r="P270" t="s">
        <v>144</v>
      </c>
      <c r="Q270" s="47" t="s">
        <v>150</v>
      </c>
      <c r="R270" s="4" t="s">
        <v>110</v>
      </c>
      <c r="T270">
        <v>66</v>
      </c>
      <c r="Z270" s="48">
        <f t="shared" si="14"/>
        <v>66</v>
      </c>
      <c r="AA270" s="2"/>
      <c r="AB270" s="2"/>
      <c r="AC270" s="2"/>
      <c r="AD270" s="2"/>
      <c r="AE270" s="47"/>
      <c r="AG270" s="14"/>
      <c r="AH270" s="14"/>
      <c r="AI270" s="85">
        <f t="shared" si="16"/>
        <v>0</v>
      </c>
      <c r="AJ270" s="36"/>
      <c r="AK270" s="36"/>
    </row>
    <row r="271" spans="1:37" ht="15" customHeight="1" x14ac:dyDescent="0.25">
      <c r="A271" s="4">
        <v>1562</v>
      </c>
      <c r="B271" t="s">
        <v>742</v>
      </c>
      <c r="E271" s="2">
        <v>2023</v>
      </c>
      <c r="G271" s="17" t="str">
        <f ca="1">IF(MasterTable[[#This Row],[Year Completed]]&lt;=YEAR(TODAY()),"Existing TOD","Planned TOD")</f>
        <v>Existing TOD</v>
      </c>
      <c r="H271" s="1" t="s">
        <v>1114</v>
      </c>
      <c r="I271" t="s">
        <v>141</v>
      </c>
      <c r="J271" t="str">
        <f t="shared" si="15"/>
        <v>CO</v>
      </c>
      <c r="K271">
        <v>39.770488999999998</v>
      </c>
      <c r="L271">
        <v>-104.972965</v>
      </c>
      <c r="M271" s="51" t="s">
        <v>241</v>
      </c>
      <c r="N271" s="4" t="s">
        <v>242</v>
      </c>
      <c r="O271" s="2">
        <v>236</v>
      </c>
      <c r="P271" t="s">
        <v>168</v>
      </c>
      <c r="Q271" s="47" t="s">
        <v>162</v>
      </c>
      <c r="R271" s="4" t="s">
        <v>110</v>
      </c>
      <c r="V271">
        <v>348</v>
      </c>
      <c r="Z271" s="48">
        <f t="shared" si="14"/>
        <v>348</v>
      </c>
      <c r="AA271" s="2"/>
      <c r="AB271" s="2"/>
      <c r="AC271" s="2"/>
      <c r="AD271" s="2"/>
      <c r="AE271" s="50" t="s">
        <v>169</v>
      </c>
      <c r="AG271" s="14">
        <v>14000</v>
      </c>
      <c r="AH271" s="14"/>
      <c r="AI271" s="85">
        <f t="shared" si="16"/>
        <v>14000</v>
      </c>
      <c r="AJ271" s="36"/>
      <c r="AK271" s="36">
        <v>282</v>
      </c>
    </row>
    <row r="272" spans="1:37" ht="15" customHeight="1" x14ac:dyDescent="0.25">
      <c r="A272" s="4">
        <v>1563</v>
      </c>
      <c r="B272" t="s">
        <v>743</v>
      </c>
      <c r="E272" s="2" t="s">
        <v>115</v>
      </c>
      <c r="G272" s="17" t="str">
        <f ca="1">IF(MasterTable[[#This Row],[Year Completed]]&lt;=YEAR(TODAY()),"Existing TOD","Planned TOD")</f>
        <v>Planned TOD</v>
      </c>
      <c r="H272" s="1" t="s">
        <v>744</v>
      </c>
      <c r="I272" t="s">
        <v>141</v>
      </c>
      <c r="J272" t="str">
        <f t="shared" si="15"/>
        <v>CO</v>
      </c>
      <c r="K272">
        <v>39.757927000000002</v>
      </c>
      <c r="L272">
        <v>-104.973651</v>
      </c>
      <c r="M272" s="47" t="s">
        <v>558</v>
      </c>
      <c r="N272" t="s">
        <v>627</v>
      </c>
      <c r="O272" s="2">
        <v>57</v>
      </c>
      <c r="P272" t="s">
        <v>168</v>
      </c>
      <c r="Q272" s="52" t="s">
        <v>115</v>
      </c>
      <c r="Z272" s="48">
        <f t="shared" si="14"/>
        <v>0</v>
      </c>
      <c r="AA272" s="2"/>
      <c r="AB272" s="2"/>
      <c r="AC272" s="2"/>
      <c r="AD272" s="2"/>
      <c r="AE272" s="47"/>
      <c r="AG272" s="14"/>
      <c r="AH272" s="14"/>
      <c r="AI272" s="85">
        <f t="shared" si="16"/>
        <v>0</v>
      </c>
      <c r="AJ272" s="36"/>
      <c r="AK272" s="36"/>
    </row>
    <row r="273" spans="1:37" ht="15" customHeight="1" x14ac:dyDescent="0.25">
      <c r="A273" s="4">
        <v>1564</v>
      </c>
      <c r="B273" t="s">
        <v>745</v>
      </c>
      <c r="E273" s="2">
        <v>2020</v>
      </c>
      <c r="G273" s="17" t="str">
        <f ca="1">IF(MasterTable[[#This Row],[Year Completed]]&lt;=YEAR(TODAY()),"Existing TOD","Planned TOD")</f>
        <v>Existing TOD</v>
      </c>
      <c r="H273" t="s">
        <v>746</v>
      </c>
      <c r="I273" t="s">
        <v>141</v>
      </c>
      <c r="J273" t="str">
        <f t="shared" si="15"/>
        <v>CO</v>
      </c>
      <c r="K273">
        <v>39.769826000000002</v>
      </c>
      <c r="L273">
        <v>-104.973901</v>
      </c>
      <c r="M273" s="51" t="s">
        <v>241</v>
      </c>
      <c r="N273" s="4" t="s">
        <v>242</v>
      </c>
      <c r="O273" s="2">
        <v>236</v>
      </c>
      <c r="P273" t="s">
        <v>157</v>
      </c>
      <c r="Q273" s="52" t="s">
        <v>158</v>
      </c>
      <c r="Z273" s="48">
        <f t="shared" si="14"/>
        <v>0</v>
      </c>
      <c r="AA273" s="2"/>
      <c r="AB273" s="2"/>
      <c r="AC273" s="2"/>
      <c r="AD273" s="2"/>
      <c r="AE273" s="47" t="s">
        <v>200</v>
      </c>
      <c r="AF273" s="60">
        <v>95000</v>
      </c>
      <c r="AG273" s="14">
        <v>10000</v>
      </c>
      <c r="AH273" s="14"/>
      <c r="AI273" s="85">
        <f t="shared" si="16"/>
        <v>105000</v>
      </c>
      <c r="AJ273" s="36"/>
      <c r="AK273" s="36"/>
    </row>
    <row r="274" spans="1:37" ht="15" customHeight="1" x14ac:dyDescent="0.25">
      <c r="A274" s="4">
        <v>1565</v>
      </c>
      <c r="B274" t="s">
        <v>747</v>
      </c>
      <c r="E274" s="2">
        <v>2019</v>
      </c>
      <c r="G274" s="17" t="str">
        <f ca="1">IF(MasterTable[[#This Row],[Year Completed]]&lt;=YEAR(TODAY()),"Existing TOD","Planned TOD")</f>
        <v>Existing TOD</v>
      </c>
      <c r="H274" t="s">
        <v>748</v>
      </c>
      <c r="I274" t="s">
        <v>141</v>
      </c>
      <c r="J274" t="str">
        <f t="shared" si="15"/>
        <v>CO</v>
      </c>
      <c r="K274">
        <v>39.775759998045203</v>
      </c>
      <c r="L274">
        <v>-104.97004010125799</v>
      </c>
      <c r="M274" s="51" t="s">
        <v>241</v>
      </c>
      <c r="N274" s="4" t="s">
        <v>242</v>
      </c>
      <c r="O274" s="2">
        <v>236</v>
      </c>
      <c r="P274" t="s">
        <v>157</v>
      </c>
      <c r="Q274" s="52" t="s">
        <v>158</v>
      </c>
      <c r="Z274" s="48">
        <f t="shared" si="14"/>
        <v>0</v>
      </c>
      <c r="AA274" s="2"/>
      <c r="AB274" s="2"/>
      <c r="AC274" s="2"/>
      <c r="AD274" s="2"/>
      <c r="AE274" s="50" t="s">
        <v>159</v>
      </c>
      <c r="AF274" s="60">
        <v>90000</v>
      </c>
      <c r="AG274" s="14"/>
      <c r="AH274" s="14"/>
      <c r="AI274" s="85">
        <f t="shared" si="16"/>
        <v>90000</v>
      </c>
      <c r="AJ274" s="36"/>
      <c r="AK274" s="36"/>
    </row>
    <row r="275" spans="1:37" ht="15" customHeight="1" x14ac:dyDescent="0.25">
      <c r="A275" s="4">
        <v>1566</v>
      </c>
      <c r="B275" t="s">
        <v>1143</v>
      </c>
      <c r="C275" t="s">
        <v>749</v>
      </c>
      <c r="D275" t="s">
        <v>1141</v>
      </c>
      <c r="E275" s="2">
        <v>2022</v>
      </c>
      <c r="G275" s="17" t="str">
        <f ca="1">IF(MasterTable[[#This Row],[Year Completed]]&lt;=YEAR(TODAY()),"Existing TOD","Planned TOD")</f>
        <v>Existing TOD</v>
      </c>
      <c r="H275" t="s">
        <v>1142</v>
      </c>
      <c r="I275" t="s">
        <v>141</v>
      </c>
      <c r="J275" t="str">
        <f t="shared" si="15"/>
        <v>CO</v>
      </c>
      <c r="K275">
        <v>39.784222</v>
      </c>
      <c r="L275">
        <v>-104.962906</v>
      </c>
      <c r="M275" s="47" t="s">
        <v>718</v>
      </c>
      <c r="N275" t="s">
        <v>87</v>
      </c>
      <c r="O275" s="2">
        <v>251</v>
      </c>
      <c r="P275" t="s">
        <v>168</v>
      </c>
      <c r="Q275" s="47" t="s">
        <v>150</v>
      </c>
      <c r="R275" s="4" t="s">
        <v>110</v>
      </c>
      <c r="T275">
        <v>150</v>
      </c>
      <c r="Z275" s="48">
        <f t="shared" si="14"/>
        <v>150</v>
      </c>
      <c r="AA275" s="2"/>
      <c r="AB275" s="2"/>
      <c r="AC275" s="2"/>
      <c r="AD275" s="2"/>
      <c r="AE275" s="47"/>
      <c r="AG275" s="14">
        <v>6274</v>
      </c>
      <c r="AH275" s="14">
        <v>25545</v>
      </c>
      <c r="AI275" s="85">
        <f t="shared" si="16"/>
        <v>31819</v>
      </c>
      <c r="AJ275" s="36"/>
      <c r="AK275" s="36"/>
    </row>
    <row r="276" spans="1:37" ht="15" customHeight="1" x14ac:dyDescent="0.25">
      <c r="A276" s="4">
        <v>1567</v>
      </c>
      <c r="B276" t="s">
        <v>750</v>
      </c>
      <c r="E276" s="2">
        <v>2020</v>
      </c>
      <c r="G276" s="17" t="str">
        <f ca="1">IF(MasterTable[[#This Row],[Year Completed]]&lt;=YEAR(TODAY()),"Existing TOD","Planned TOD")</f>
        <v>Existing TOD</v>
      </c>
      <c r="H276" s="1" t="s">
        <v>751</v>
      </c>
      <c r="I276" t="s">
        <v>141</v>
      </c>
      <c r="J276" t="str">
        <f t="shared" si="15"/>
        <v>CO</v>
      </c>
      <c r="K276">
        <v>39.768591000000001</v>
      </c>
      <c r="L276">
        <v>-104.97631699999999</v>
      </c>
      <c r="M276" s="51" t="s">
        <v>241</v>
      </c>
      <c r="N276" s="4" t="s">
        <v>242</v>
      </c>
      <c r="O276" s="2">
        <v>236</v>
      </c>
      <c r="P276" t="s">
        <v>157</v>
      </c>
      <c r="Q276" s="47" t="s">
        <v>158</v>
      </c>
      <c r="Z276" s="48">
        <f t="shared" si="14"/>
        <v>0</v>
      </c>
      <c r="AA276" s="2"/>
      <c r="AB276" s="2"/>
      <c r="AC276" s="2"/>
      <c r="AD276" s="2"/>
      <c r="AE276" s="47" t="s">
        <v>200</v>
      </c>
      <c r="AF276" s="60">
        <v>36716</v>
      </c>
      <c r="AG276" s="14">
        <v>4684</v>
      </c>
      <c r="AH276" s="14"/>
      <c r="AI276" s="85">
        <f t="shared" si="16"/>
        <v>41400</v>
      </c>
      <c r="AJ276" s="36"/>
      <c r="AK276" s="36"/>
    </row>
    <row r="277" spans="1:37" ht="15" customHeight="1" x14ac:dyDescent="0.25">
      <c r="A277" s="4">
        <v>1568</v>
      </c>
      <c r="B277" t="s">
        <v>752</v>
      </c>
      <c r="E277" s="2">
        <v>2019</v>
      </c>
      <c r="G277" s="17" t="str">
        <f ca="1">IF(MasterTable[[#This Row],[Year Completed]]&lt;=YEAR(TODAY()),"Existing TOD","Planned TOD")</f>
        <v>Existing TOD</v>
      </c>
      <c r="H277" s="1" t="s">
        <v>753</v>
      </c>
      <c r="I277" t="s">
        <v>401</v>
      </c>
      <c r="J277" t="str">
        <f t="shared" si="15"/>
        <v>CO</v>
      </c>
      <c r="K277">
        <v>39.598103000000002</v>
      </c>
      <c r="L277">
        <v>-104.896899</v>
      </c>
      <c r="M277" s="47" t="s">
        <v>402</v>
      </c>
      <c r="N277" t="s">
        <v>61</v>
      </c>
      <c r="O277" s="2">
        <v>2</v>
      </c>
      <c r="P277" t="s">
        <v>192</v>
      </c>
      <c r="Q277" s="52" t="s">
        <v>158</v>
      </c>
      <c r="Z277" s="48">
        <f t="shared" si="14"/>
        <v>0</v>
      </c>
      <c r="AA277" s="2"/>
      <c r="AB277" s="2"/>
      <c r="AC277" s="2"/>
      <c r="AD277" s="2"/>
      <c r="AE277" s="47"/>
      <c r="AG277" s="14"/>
      <c r="AH277" s="14"/>
      <c r="AI277" s="85">
        <f t="shared" si="16"/>
        <v>0</v>
      </c>
      <c r="AJ277" s="36">
        <v>88</v>
      </c>
      <c r="AK277" s="36"/>
    </row>
    <row r="278" spans="1:37" ht="15" customHeight="1" x14ac:dyDescent="0.25">
      <c r="A278" s="4">
        <v>1569</v>
      </c>
      <c r="B278" s="1" t="s">
        <v>754</v>
      </c>
      <c r="E278" s="2">
        <v>2023</v>
      </c>
      <c r="G278" s="17" t="str">
        <f ca="1">IF(MasterTable[[#This Row],[Year Completed]]&lt;=YEAR(TODAY()),"Existing TOD","Planned TOD")</f>
        <v>Existing TOD</v>
      </c>
      <c r="H278" s="1" t="s">
        <v>1098</v>
      </c>
      <c r="I278" t="s">
        <v>141</v>
      </c>
      <c r="J278" t="str">
        <f t="shared" si="15"/>
        <v>CO</v>
      </c>
      <c r="K278">
        <v>39.771309000000002</v>
      </c>
      <c r="L278">
        <v>-104.969677</v>
      </c>
      <c r="M278" s="51" t="s">
        <v>241</v>
      </c>
      <c r="N278" s="4" t="s">
        <v>242</v>
      </c>
      <c r="O278" s="2">
        <v>236</v>
      </c>
      <c r="P278" t="s">
        <v>168</v>
      </c>
      <c r="Q278" s="47" t="s">
        <v>162</v>
      </c>
      <c r="R278" s="9" t="s">
        <v>110</v>
      </c>
      <c r="S278" s="9"/>
      <c r="V278">
        <v>483</v>
      </c>
      <c r="Z278" s="48">
        <f t="shared" si="14"/>
        <v>483</v>
      </c>
      <c r="AA278" s="2"/>
      <c r="AB278" s="2"/>
      <c r="AC278" s="2"/>
      <c r="AD278" s="2"/>
      <c r="AE278" s="50" t="s">
        <v>169</v>
      </c>
      <c r="AG278" s="14">
        <v>10000</v>
      </c>
      <c r="AH278" s="14"/>
      <c r="AI278" s="85">
        <f t="shared" si="16"/>
        <v>10000</v>
      </c>
      <c r="AJ278" s="36"/>
      <c r="AK278" s="36"/>
    </row>
    <row r="279" spans="1:37" ht="15" customHeight="1" x14ac:dyDescent="0.25">
      <c r="A279" s="4">
        <v>1570</v>
      </c>
      <c r="B279" t="s">
        <v>755</v>
      </c>
      <c r="E279" s="2">
        <v>2021</v>
      </c>
      <c r="G279" s="17" t="str">
        <f ca="1">IF(MasterTable[[#This Row],[Year Completed]]&lt;=YEAR(TODAY()),"Existing TOD","Planned TOD")</f>
        <v>Existing TOD</v>
      </c>
      <c r="H279" s="3" t="s">
        <v>667</v>
      </c>
      <c r="I279" t="s">
        <v>651</v>
      </c>
      <c r="J279" t="str">
        <f t="shared" si="15"/>
        <v>CO</v>
      </c>
      <c r="K279">
        <v>39.735774999999997</v>
      </c>
      <c r="L279">
        <v>-105.064697</v>
      </c>
      <c r="M279" s="47" t="s">
        <v>638</v>
      </c>
      <c r="N279" t="s">
        <v>82</v>
      </c>
      <c r="O279" s="2">
        <v>210</v>
      </c>
      <c r="P279" t="s">
        <v>144</v>
      </c>
      <c r="Q279" s="47" t="s">
        <v>150</v>
      </c>
      <c r="R279" s="9" t="s">
        <v>110</v>
      </c>
      <c r="S279" s="9"/>
      <c r="T279">
        <v>65</v>
      </c>
      <c r="Z279" s="48">
        <f t="shared" si="14"/>
        <v>65</v>
      </c>
      <c r="AA279" s="2"/>
      <c r="AB279" s="2"/>
      <c r="AC279" s="2"/>
      <c r="AD279" s="2"/>
      <c r="AE279" s="47"/>
      <c r="AG279" s="14"/>
      <c r="AH279" s="14"/>
      <c r="AI279" s="85">
        <f t="shared" si="16"/>
        <v>0</v>
      </c>
      <c r="AJ279" s="36"/>
      <c r="AK279" s="36"/>
    </row>
    <row r="280" spans="1:37" ht="15" customHeight="1" x14ac:dyDescent="0.25">
      <c r="A280" s="4">
        <v>1571</v>
      </c>
      <c r="B280" s="1" t="s">
        <v>756</v>
      </c>
      <c r="E280" s="2">
        <v>2021</v>
      </c>
      <c r="G280" s="17" t="str">
        <f ca="1">IF(MasterTable[[#This Row],[Year Completed]]&lt;=YEAR(TODAY()),"Existing TOD","Planned TOD")</f>
        <v>Existing TOD</v>
      </c>
      <c r="H280" s="1" t="s">
        <v>757</v>
      </c>
      <c r="I280" t="s">
        <v>651</v>
      </c>
      <c r="J280" t="str">
        <f t="shared" si="15"/>
        <v>CO</v>
      </c>
      <c r="K280">
        <v>39.736136999999999</v>
      </c>
      <c r="L280">
        <v>-105.066427</v>
      </c>
      <c r="M280" s="47" t="s">
        <v>638</v>
      </c>
      <c r="N280" t="s">
        <v>82</v>
      </c>
      <c r="O280" s="2">
        <v>210</v>
      </c>
      <c r="P280" t="s">
        <v>144</v>
      </c>
      <c r="Q280" s="47" t="s">
        <v>162</v>
      </c>
      <c r="R280" s="9" t="s">
        <v>110</v>
      </c>
      <c r="S280" s="9"/>
      <c r="V280">
        <v>293</v>
      </c>
      <c r="Z280" s="48">
        <f t="shared" si="14"/>
        <v>293</v>
      </c>
      <c r="AA280" s="2"/>
      <c r="AB280" s="2"/>
      <c r="AC280" s="2"/>
      <c r="AD280" s="2"/>
      <c r="AE280" s="47"/>
      <c r="AG280" s="14"/>
      <c r="AH280" s="14"/>
      <c r="AI280" s="85">
        <f t="shared" si="16"/>
        <v>0</v>
      </c>
      <c r="AJ280" s="36"/>
      <c r="AK280" s="36"/>
    </row>
    <row r="281" spans="1:37" ht="15" customHeight="1" x14ac:dyDescent="0.25">
      <c r="A281" s="4">
        <v>1572</v>
      </c>
      <c r="B281" t="s">
        <v>758</v>
      </c>
      <c r="C281" s="1" t="s">
        <v>759</v>
      </c>
      <c r="D281" t="s">
        <v>1013</v>
      </c>
      <c r="E281" s="2">
        <v>2021</v>
      </c>
      <c r="G281" s="17" t="str">
        <f ca="1">IF(MasterTable[[#This Row],[Year Completed]]&lt;=YEAR(TODAY()),"Existing TOD","Planned TOD")</f>
        <v>Existing TOD</v>
      </c>
      <c r="H281" t="s">
        <v>760</v>
      </c>
      <c r="I281" t="s">
        <v>141</v>
      </c>
      <c r="J281" t="str">
        <f t="shared" si="15"/>
        <v>CO</v>
      </c>
      <c r="K281">
        <v>39.626854000000002</v>
      </c>
      <c r="L281">
        <v>-104.909558</v>
      </c>
      <c r="M281" s="47" t="s">
        <v>402</v>
      </c>
      <c r="N281" t="s">
        <v>65</v>
      </c>
      <c r="O281" s="2">
        <v>125</v>
      </c>
      <c r="P281" t="s">
        <v>144</v>
      </c>
      <c r="Q281" s="47" t="s">
        <v>162</v>
      </c>
      <c r="R281" s="9" t="s">
        <v>110</v>
      </c>
      <c r="S281" s="9"/>
      <c r="V281">
        <v>392</v>
      </c>
      <c r="Z281" s="48">
        <f t="shared" si="14"/>
        <v>392</v>
      </c>
      <c r="AA281" s="2"/>
      <c r="AB281" s="2"/>
      <c r="AC281" s="2"/>
      <c r="AD281" s="2"/>
      <c r="AE281" s="47"/>
      <c r="AG281" s="14"/>
      <c r="AH281" s="14"/>
      <c r="AI281" s="85">
        <f t="shared" si="16"/>
        <v>0</v>
      </c>
      <c r="AJ281" s="36"/>
      <c r="AK281" s="36"/>
    </row>
    <row r="282" spans="1:37" ht="15" customHeight="1" x14ac:dyDescent="0.25">
      <c r="A282" s="4">
        <v>1573</v>
      </c>
      <c r="B282" s="1" t="s">
        <v>761</v>
      </c>
      <c r="E282" s="2">
        <v>2022</v>
      </c>
      <c r="G282" s="17" t="str">
        <f ca="1">IF(MasterTable[[#This Row],[Year Completed]]&lt;=YEAR(TODAY()),"Existing TOD","Planned TOD")</f>
        <v>Existing TOD</v>
      </c>
      <c r="H282" s="1" t="s">
        <v>762</v>
      </c>
      <c r="I282" t="s">
        <v>338</v>
      </c>
      <c r="J282" t="str">
        <f t="shared" si="15"/>
        <v>CO</v>
      </c>
      <c r="K282">
        <v>39.799697999999999</v>
      </c>
      <c r="L282">
        <v>-105.07890399999999</v>
      </c>
      <c r="M282" s="47" t="s">
        <v>339</v>
      </c>
      <c r="N282" t="s">
        <v>90</v>
      </c>
      <c r="O282" s="2">
        <v>34</v>
      </c>
      <c r="P282" t="s">
        <v>168</v>
      </c>
      <c r="Q282" s="47" t="s">
        <v>162</v>
      </c>
      <c r="R282" s="9" t="s">
        <v>106</v>
      </c>
      <c r="S282" s="9"/>
      <c r="W282">
        <v>14</v>
      </c>
      <c r="Z282" s="48">
        <f t="shared" si="14"/>
        <v>14</v>
      </c>
      <c r="AA282" s="2"/>
      <c r="AB282" s="2"/>
      <c r="AC282" s="2"/>
      <c r="AD282" s="2"/>
      <c r="AE282" s="50" t="s">
        <v>169</v>
      </c>
      <c r="AG282" s="14">
        <v>4000</v>
      </c>
      <c r="AH282" s="14"/>
      <c r="AI282" s="85">
        <f t="shared" si="16"/>
        <v>4000</v>
      </c>
      <c r="AJ282" s="36"/>
      <c r="AK282" s="36"/>
    </row>
    <row r="283" spans="1:37" ht="15" customHeight="1" x14ac:dyDescent="0.25">
      <c r="A283" s="4">
        <v>1575</v>
      </c>
      <c r="B283" t="s">
        <v>763</v>
      </c>
      <c r="E283" s="2" t="s">
        <v>115</v>
      </c>
      <c r="G283" s="17" t="str">
        <f ca="1">IF(MasterTable[[#This Row],[Year Completed]]&lt;=YEAR(TODAY()),"Existing TOD","Planned TOD")</f>
        <v>Planned TOD</v>
      </c>
      <c r="H283" t="s">
        <v>764</v>
      </c>
      <c r="I283" t="s">
        <v>141</v>
      </c>
      <c r="J283" t="str">
        <f t="shared" si="15"/>
        <v>CO</v>
      </c>
      <c r="K283">
        <v>39.772576000000001</v>
      </c>
      <c r="L283">
        <v>-104.970189</v>
      </c>
      <c r="M283" s="51" t="s">
        <v>241</v>
      </c>
      <c r="N283" s="4" t="s">
        <v>242</v>
      </c>
      <c r="O283" s="2">
        <v>236</v>
      </c>
      <c r="P283" t="s">
        <v>168</v>
      </c>
      <c r="Q283" s="52" t="s">
        <v>115</v>
      </c>
      <c r="Z283" s="48">
        <f t="shared" si="14"/>
        <v>0</v>
      </c>
      <c r="AA283" s="2"/>
      <c r="AB283" s="2"/>
      <c r="AC283" s="2"/>
      <c r="AD283" s="2"/>
      <c r="AE283" s="47"/>
      <c r="AG283" s="14"/>
      <c r="AH283" s="14"/>
      <c r="AI283" s="85">
        <f t="shared" si="16"/>
        <v>0</v>
      </c>
      <c r="AJ283" s="36"/>
      <c r="AK283" s="36"/>
    </row>
    <row r="284" spans="1:37" ht="15" customHeight="1" x14ac:dyDescent="0.25">
      <c r="A284" s="4">
        <v>1576</v>
      </c>
      <c r="B284" t="s">
        <v>765</v>
      </c>
      <c r="E284" s="2">
        <v>2023</v>
      </c>
      <c r="G284" s="17" t="str">
        <f ca="1">IF(MasterTable[[#This Row],[Year Completed]]&lt;=YEAR(TODAY()),"Existing TOD","Planned TOD")</f>
        <v>Existing TOD</v>
      </c>
      <c r="H284" t="s">
        <v>766</v>
      </c>
      <c r="I284" t="s">
        <v>141</v>
      </c>
      <c r="J284" t="str">
        <f t="shared" si="15"/>
        <v>CO</v>
      </c>
      <c r="K284">
        <v>39.677368000000001</v>
      </c>
      <c r="L284">
        <v>-104.934155</v>
      </c>
      <c r="M284" s="47" t="s">
        <v>402</v>
      </c>
      <c r="N284" t="s">
        <v>70</v>
      </c>
      <c r="O284" s="2">
        <v>127</v>
      </c>
      <c r="P284" t="s">
        <v>144</v>
      </c>
      <c r="Q284" s="47" t="s">
        <v>145</v>
      </c>
      <c r="R284" s="4" t="s">
        <v>110</v>
      </c>
      <c r="T284">
        <v>36</v>
      </c>
      <c r="V284">
        <v>325</v>
      </c>
      <c r="Z284" s="48">
        <f t="shared" si="14"/>
        <v>361</v>
      </c>
      <c r="AA284" s="2"/>
      <c r="AB284" s="2"/>
      <c r="AC284" s="2"/>
      <c r="AD284" s="2"/>
      <c r="AE284" s="47"/>
      <c r="AG284" s="14"/>
      <c r="AH284" s="14"/>
      <c r="AI284" s="85">
        <f t="shared" si="16"/>
        <v>0</v>
      </c>
      <c r="AJ284" s="36"/>
      <c r="AK284" s="36"/>
    </row>
    <row r="285" spans="1:37" ht="15" customHeight="1" x14ac:dyDescent="0.25">
      <c r="A285" s="4">
        <v>1577</v>
      </c>
      <c r="B285" s="1" t="s">
        <v>767</v>
      </c>
      <c r="E285" s="2">
        <v>2022</v>
      </c>
      <c r="G285" s="17" t="str">
        <f ca="1">IF(MasterTable[[#This Row],[Year Completed]]&lt;=YEAR(TODAY()),"Existing TOD","Planned TOD")</f>
        <v>Existing TOD</v>
      </c>
      <c r="H285" s="1" t="s">
        <v>768</v>
      </c>
      <c r="I285" t="s">
        <v>141</v>
      </c>
      <c r="J285" t="str">
        <f t="shared" si="15"/>
        <v>CO</v>
      </c>
      <c r="K285">
        <v>39.770870000000002</v>
      </c>
      <c r="L285">
        <v>-104.97765200000001</v>
      </c>
      <c r="M285" s="51" t="s">
        <v>241</v>
      </c>
      <c r="N285" s="4" t="s">
        <v>242</v>
      </c>
      <c r="O285" s="2">
        <v>236</v>
      </c>
      <c r="P285" t="s">
        <v>192</v>
      </c>
      <c r="Q285" s="52" t="s">
        <v>158</v>
      </c>
      <c r="Z285" s="48">
        <f t="shared" ref="Z285:Z348" si="17">SUM(T285:Y285)</f>
        <v>0</v>
      </c>
      <c r="AA285" s="2"/>
      <c r="AB285" s="2"/>
      <c r="AC285" s="2"/>
      <c r="AD285" s="2"/>
      <c r="AE285" s="47"/>
      <c r="AG285" s="14"/>
      <c r="AH285" s="14"/>
      <c r="AI285" s="85">
        <f t="shared" si="16"/>
        <v>0</v>
      </c>
      <c r="AJ285" s="36">
        <v>140</v>
      </c>
      <c r="AK285" s="36"/>
    </row>
    <row r="286" spans="1:37" ht="15" customHeight="1" x14ac:dyDescent="0.25">
      <c r="A286" s="4">
        <v>1578</v>
      </c>
      <c r="B286" s="1" t="s">
        <v>769</v>
      </c>
      <c r="C286" t="s">
        <v>770</v>
      </c>
      <c r="E286" s="2">
        <v>2020</v>
      </c>
      <c r="G286" s="17" t="str">
        <f ca="1">IF(MasterTable[[#This Row],[Year Completed]]&lt;=YEAR(TODAY()),"Existing TOD","Planned TOD")</f>
        <v>Existing TOD</v>
      </c>
      <c r="H286" t="s">
        <v>771</v>
      </c>
      <c r="I286" t="s">
        <v>359</v>
      </c>
      <c r="J286" t="str">
        <f t="shared" si="15"/>
        <v>CO</v>
      </c>
      <c r="K286">
        <v>39.748773</v>
      </c>
      <c r="L286">
        <v>-104.835894</v>
      </c>
      <c r="M286" s="47" t="s">
        <v>360</v>
      </c>
      <c r="N286" t="s">
        <v>77</v>
      </c>
      <c r="O286" s="2">
        <v>235</v>
      </c>
      <c r="P286" t="s">
        <v>144</v>
      </c>
      <c r="Q286" s="47" t="s">
        <v>162</v>
      </c>
      <c r="V286">
        <v>253</v>
      </c>
      <c r="Z286" s="48">
        <f t="shared" si="17"/>
        <v>253</v>
      </c>
      <c r="AA286" s="2"/>
      <c r="AB286" s="2"/>
      <c r="AC286" s="2"/>
      <c r="AD286" s="2"/>
      <c r="AE286" s="47"/>
      <c r="AG286" s="14"/>
      <c r="AH286" s="14"/>
      <c r="AI286" s="85">
        <f t="shared" si="16"/>
        <v>0</v>
      </c>
      <c r="AJ286" s="36"/>
      <c r="AK286" s="36"/>
    </row>
    <row r="287" spans="1:37" ht="15" customHeight="1" x14ac:dyDescent="0.25">
      <c r="A287" s="4">
        <v>1579</v>
      </c>
      <c r="B287" t="s">
        <v>772</v>
      </c>
      <c r="E287" s="2">
        <v>2017</v>
      </c>
      <c r="G287" s="17" t="str">
        <f ca="1">IF(MasterTable[[#This Row],[Year Completed]]&lt;=YEAR(TODAY()),"Existing TOD","Planned TOD")</f>
        <v>Existing TOD</v>
      </c>
      <c r="H287" t="s">
        <v>773</v>
      </c>
      <c r="I287" t="s">
        <v>774</v>
      </c>
      <c r="J287" t="str">
        <f t="shared" si="15"/>
        <v>CO</v>
      </c>
      <c r="K287">
        <v>39.881241000000003</v>
      </c>
      <c r="L287">
        <v>-104.942491</v>
      </c>
      <c r="M287" s="47" t="s">
        <v>718</v>
      </c>
      <c r="N287" t="s">
        <v>775</v>
      </c>
      <c r="O287" s="2">
        <v>254</v>
      </c>
      <c r="P287" t="s">
        <v>144</v>
      </c>
      <c r="Q287" s="47" t="s">
        <v>162</v>
      </c>
      <c r="V287">
        <v>280</v>
      </c>
      <c r="Z287" s="48">
        <f t="shared" si="17"/>
        <v>280</v>
      </c>
      <c r="AA287" s="2"/>
      <c r="AB287" s="2"/>
      <c r="AC287" s="2"/>
      <c r="AD287" s="2"/>
      <c r="AE287" s="47"/>
      <c r="AG287" s="14"/>
      <c r="AH287" s="14"/>
      <c r="AI287" s="85">
        <f t="shared" si="16"/>
        <v>0</v>
      </c>
      <c r="AJ287" s="36"/>
      <c r="AK287" s="36"/>
    </row>
    <row r="288" spans="1:37" x14ac:dyDescent="0.25">
      <c r="A288" s="4">
        <v>1581</v>
      </c>
      <c r="B288" s="1" t="s">
        <v>776</v>
      </c>
      <c r="E288" s="2">
        <v>2023</v>
      </c>
      <c r="G288" s="17" t="str">
        <f ca="1">IF(MasterTable[[#This Row],[Year Completed]]&lt;=YEAR(TODAY()),"Existing TOD","Planned TOD")</f>
        <v>Existing TOD</v>
      </c>
      <c r="H288" t="s">
        <v>777</v>
      </c>
      <c r="I288" t="s">
        <v>141</v>
      </c>
      <c r="J288" t="str">
        <f t="shared" si="15"/>
        <v>CO</v>
      </c>
      <c r="K288">
        <v>39.772385999999997</v>
      </c>
      <c r="L288">
        <v>-104.978386</v>
      </c>
      <c r="M288" s="51" t="s">
        <v>241</v>
      </c>
      <c r="N288" s="4" t="s">
        <v>242</v>
      </c>
      <c r="O288" s="2">
        <v>236</v>
      </c>
      <c r="P288" t="s">
        <v>157</v>
      </c>
      <c r="Q288" s="52" t="s">
        <v>158</v>
      </c>
      <c r="Z288" s="48">
        <f t="shared" si="17"/>
        <v>0</v>
      </c>
      <c r="AA288" s="2"/>
      <c r="AB288" s="2"/>
      <c r="AC288" s="2"/>
      <c r="AD288" s="2"/>
      <c r="AE288" s="47" t="s">
        <v>200</v>
      </c>
      <c r="AF288" s="60">
        <v>235000</v>
      </c>
      <c r="AG288" s="14">
        <v>9000</v>
      </c>
      <c r="AH288" s="14"/>
      <c r="AI288" s="85">
        <f t="shared" si="16"/>
        <v>244000</v>
      </c>
      <c r="AJ288" s="36"/>
      <c r="AK288" s="36"/>
    </row>
    <row r="289" spans="1:37" x14ac:dyDescent="0.25">
      <c r="A289" s="4">
        <v>1583</v>
      </c>
      <c r="B289" t="s">
        <v>778</v>
      </c>
      <c r="E289" s="2" t="s">
        <v>1033</v>
      </c>
      <c r="G289" s="17" t="str">
        <f ca="1">IF(MasterTable[[#This Row],[Year Completed]]&lt;=YEAR(TODAY()),"Existing TOD","Planned TOD")</f>
        <v>Planned TOD</v>
      </c>
      <c r="H289" t="s">
        <v>779</v>
      </c>
      <c r="I289" t="s">
        <v>141</v>
      </c>
      <c r="J289" t="str">
        <f t="shared" si="15"/>
        <v>CO</v>
      </c>
      <c r="K289">
        <v>39.626018999999999</v>
      </c>
      <c r="L289">
        <v>-104.90480700000001</v>
      </c>
      <c r="M289" s="47" t="s">
        <v>402</v>
      </c>
      <c r="N289" t="s">
        <v>65</v>
      </c>
      <c r="O289" s="2">
        <v>125</v>
      </c>
      <c r="P289" t="s">
        <v>157</v>
      </c>
      <c r="Q289" s="52" t="s">
        <v>158</v>
      </c>
      <c r="Z289" s="48">
        <f t="shared" si="17"/>
        <v>0</v>
      </c>
      <c r="AA289" s="2"/>
      <c r="AB289" s="2"/>
      <c r="AC289" s="2"/>
      <c r="AD289" s="2"/>
      <c r="AE289" s="47" t="s">
        <v>159</v>
      </c>
      <c r="AF289" s="60">
        <v>355419</v>
      </c>
      <c r="AG289" s="14"/>
      <c r="AH289" s="14"/>
      <c r="AI289" s="85">
        <f t="shared" si="16"/>
        <v>355419</v>
      </c>
      <c r="AJ289" s="36">
        <v>236</v>
      </c>
      <c r="AK289" s="36"/>
    </row>
    <row r="290" spans="1:37" x14ac:dyDescent="0.25">
      <c r="A290" s="4">
        <v>1584</v>
      </c>
      <c r="B290" t="s">
        <v>1170</v>
      </c>
      <c r="C290" s="1" t="s">
        <v>780</v>
      </c>
      <c r="E290" s="2" t="s">
        <v>622</v>
      </c>
      <c r="G290" s="17" t="str">
        <f ca="1">IF(MasterTable[[#This Row],[Year Completed]]&lt;=YEAR(TODAY()),"Existing TOD","Planned TOD")</f>
        <v>Planned TOD</v>
      </c>
      <c r="H290" t="s">
        <v>781</v>
      </c>
      <c r="I290" t="s">
        <v>454</v>
      </c>
      <c r="J290" t="str">
        <f t="shared" si="15"/>
        <v>CO</v>
      </c>
      <c r="K290">
        <v>39.600647015246203</v>
      </c>
      <c r="L290">
        <v>-104.896175816632</v>
      </c>
      <c r="M290" s="47" t="s">
        <v>402</v>
      </c>
      <c r="N290" t="s">
        <v>61</v>
      </c>
      <c r="O290" s="2">
        <v>2</v>
      </c>
      <c r="P290" t="s">
        <v>157</v>
      </c>
      <c r="Q290" s="52" t="s">
        <v>158</v>
      </c>
      <c r="Z290" s="48">
        <f t="shared" si="17"/>
        <v>0</v>
      </c>
      <c r="AA290" s="2"/>
      <c r="AB290" s="2"/>
      <c r="AC290" s="2"/>
      <c r="AD290" s="2"/>
      <c r="AE290" s="47" t="s">
        <v>159</v>
      </c>
      <c r="AF290" s="60">
        <v>519246</v>
      </c>
      <c r="AG290" s="14"/>
      <c r="AH290" s="14"/>
      <c r="AI290" s="85">
        <f t="shared" si="16"/>
        <v>519246</v>
      </c>
      <c r="AJ290" s="36"/>
      <c r="AK290" s="36">
        <v>519</v>
      </c>
    </row>
    <row r="291" spans="1:37" x14ac:dyDescent="0.25">
      <c r="A291" s="4">
        <v>1586</v>
      </c>
      <c r="B291" s="1" t="s">
        <v>782</v>
      </c>
      <c r="D291" t="s">
        <v>1140</v>
      </c>
      <c r="E291" s="2">
        <v>2019</v>
      </c>
      <c r="G291" s="17" t="str">
        <f ca="1">IF(MasterTable[[#This Row],[Year Completed]]&lt;=YEAR(TODAY()),"Existing TOD","Planned TOD")</f>
        <v>Existing TOD</v>
      </c>
      <c r="H291" s="1" t="s">
        <v>783</v>
      </c>
      <c r="I291" t="s">
        <v>774</v>
      </c>
      <c r="J291" t="str">
        <f t="shared" si="15"/>
        <v>CO</v>
      </c>
      <c r="K291">
        <v>39.884103000000003</v>
      </c>
      <c r="L291">
        <v>-104.93849899999999</v>
      </c>
      <c r="M291" s="47" t="s">
        <v>718</v>
      </c>
      <c r="N291" t="s">
        <v>775</v>
      </c>
      <c r="O291" s="2">
        <v>254</v>
      </c>
      <c r="P291" t="s">
        <v>144</v>
      </c>
      <c r="Q291" s="47" t="s">
        <v>522</v>
      </c>
      <c r="R291" s="4" t="s">
        <v>110</v>
      </c>
      <c r="T291">
        <v>64</v>
      </c>
      <c r="Z291" s="48">
        <f t="shared" si="17"/>
        <v>64</v>
      </c>
      <c r="AA291" s="2"/>
      <c r="AB291" s="2"/>
      <c r="AC291" s="2"/>
      <c r="AD291" s="2"/>
      <c r="AE291" s="47"/>
      <c r="AG291" s="14"/>
      <c r="AH291" s="14"/>
      <c r="AI291" s="85">
        <f t="shared" si="16"/>
        <v>0</v>
      </c>
      <c r="AJ291" s="36"/>
      <c r="AK291" s="36"/>
    </row>
    <row r="292" spans="1:37" x14ac:dyDescent="0.25">
      <c r="A292" s="4">
        <v>1587</v>
      </c>
      <c r="B292" t="s">
        <v>1155</v>
      </c>
      <c r="C292" s="1" t="s">
        <v>784</v>
      </c>
      <c r="D292" t="s">
        <v>185</v>
      </c>
      <c r="E292" s="2" t="s">
        <v>115</v>
      </c>
      <c r="G292" s="17" t="str">
        <f ca="1">IF(MasterTable[[#This Row],[Year Completed]]&lt;=YEAR(TODAY()),"Existing TOD","Planned TOD")</f>
        <v>Planned TOD</v>
      </c>
      <c r="H292" t="s">
        <v>1156</v>
      </c>
      <c r="I292" t="s">
        <v>141</v>
      </c>
      <c r="J292" t="str">
        <f t="shared" si="15"/>
        <v>CO</v>
      </c>
      <c r="K292">
        <v>39.697090000000003</v>
      </c>
      <c r="L292" s="31">
        <v>-104.98849</v>
      </c>
      <c r="M292" s="47" t="s">
        <v>142</v>
      </c>
      <c r="N292" t="s">
        <v>178</v>
      </c>
      <c r="O292" s="2">
        <v>62</v>
      </c>
      <c r="P292" t="s">
        <v>168</v>
      </c>
      <c r="Q292" s="47" t="s">
        <v>162</v>
      </c>
      <c r="R292" s="4" t="s">
        <v>110</v>
      </c>
      <c r="V292">
        <v>360</v>
      </c>
      <c r="Z292" s="48">
        <f t="shared" si="17"/>
        <v>360</v>
      </c>
      <c r="AA292" s="2"/>
      <c r="AB292" s="2"/>
      <c r="AC292" s="2"/>
      <c r="AD292" s="2"/>
      <c r="AE292" s="47" t="s">
        <v>169</v>
      </c>
      <c r="AG292" s="14">
        <v>21450</v>
      </c>
      <c r="AH292" s="14"/>
      <c r="AI292" s="85">
        <f t="shared" si="16"/>
        <v>21450</v>
      </c>
      <c r="AJ292" s="36"/>
      <c r="AK292" s="36">
        <v>373</v>
      </c>
    </row>
    <row r="293" spans="1:37" x14ac:dyDescent="0.25">
      <c r="A293" s="4">
        <v>1588</v>
      </c>
      <c r="B293" t="s">
        <v>785</v>
      </c>
      <c r="E293" s="2" t="s">
        <v>115</v>
      </c>
      <c r="G293" s="17" t="str">
        <f ca="1">IF(MasterTable[[#This Row],[Year Completed]]&lt;=YEAR(TODAY()),"Existing TOD","Planned TOD")</f>
        <v>Planned TOD</v>
      </c>
      <c r="H293" t="s">
        <v>786</v>
      </c>
      <c r="I293" t="s">
        <v>141</v>
      </c>
      <c r="J293" t="str">
        <f t="shared" si="15"/>
        <v>CO</v>
      </c>
      <c r="K293">
        <v>39.702536000000002</v>
      </c>
      <c r="L293">
        <v>-104.992752</v>
      </c>
      <c r="M293" s="47" t="s">
        <v>142</v>
      </c>
      <c r="N293" t="s">
        <v>178</v>
      </c>
      <c r="O293" s="2">
        <v>62</v>
      </c>
      <c r="P293" t="s">
        <v>115</v>
      </c>
      <c r="Q293" s="50" t="s">
        <v>115</v>
      </c>
      <c r="Z293" s="48">
        <f t="shared" si="17"/>
        <v>0</v>
      </c>
      <c r="AA293" s="2"/>
      <c r="AB293" s="2"/>
      <c r="AC293" s="2"/>
      <c r="AD293" s="2"/>
      <c r="AE293" s="50" t="s">
        <v>115</v>
      </c>
      <c r="AG293" s="14"/>
      <c r="AH293" s="14"/>
      <c r="AI293" s="85">
        <f t="shared" si="16"/>
        <v>0</v>
      </c>
      <c r="AJ293" s="36"/>
      <c r="AK293" s="36"/>
    </row>
    <row r="294" spans="1:37" x14ac:dyDescent="0.25">
      <c r="A294" s="4">
        <v>1589</v>
      </c>
      <c r="B294" s="1" t="s">
        <v>787</v>
      </c>
      <c r="E294" s="2">
        <v>2021</v>
      </c>
      <c r="G294" s="17" t="str">
        <f ca="1">IF(MasterTable[[#This Row],[Year Completed]]&lt;=YEAR(TODAY()),"Existing TOD","Planned TOD")</f>
        <v>Existing TOD</v>
      </c>
      <c r="H294" t="s">
        <v>788</v>
      </c>
      <c r="I294" t="s">
        <v>141</v>
      </c>
      <c r="J294" t="str">
        <f t="shared" si="15"/>
        <v>CO</v>
      </c>
      <c r="K294">
        <v>39.769638999999998</v>
      </c>
      <c r="L294">
        <v>-104.972326</v>
      </c>
      <c r="M294" s="51" t="s">
        <v>241</v>
      </c>
      <c r="N294" s="4" t="s">
        <v>242</v>
      </c>
      <c r="O294" s="2">
        <v>236</v>
      </c>
      <c r="P294" t="s">
        <v>192</v>
      </c>
      <c r="Q294" s="52" t="s">
        <v>158</v>
      </c>
      <c r="Z294" s="48">
        <f t="shared" si="17"/>
        <v>0</v>
      </c>
      <c r="AA294" s="2"/>
      <c r="AB294" s="2"/>
      <c r="AC294" s="2"/>
      <c r="AD294" s="2"/>
      <c r="AE294" s="47" t="s">
        <v>192</v>
      </c>
      <c r="AG294" s="14"/>
      <c r="AH294" s="14"/>
      <c r="AI294" s="85">
        <f t="shared" si="16"/>
        <v>0</v>
      </c>
      <c r="AJ294" s="36">
        <v>165</v>
      </c>
      <c r="AK294" s="36"/>
    </row>
    <row r="295" spans="1:37" x14ac:dyDescent="0.25">
      <c r="A295" s="4">
        <v>1590</v>
      </c>
      <c r="B295" t="s">
        <v>789</v>
      </c>
      <c r="E295" s="2" t="s">
        <v>115</v>
      </c>
      <c r="G295" s="17" t="str">
        <f ca="1">IF(MasterTable[[#This Row],[Year Completed]]&lt;=YEAR(TODAY()),"Existing TOD","Planned TOD")</f>
        <v>Planned TOD</v>
      </c>
      <c r="H295" t="s">
        <v>1157</v>
      </c>
      <c r="I295" t="s">
        <v>141</v>
      </c>
      <c r="J295" t="str">
        <f t="shared" si="15"/>
        <v>CO</v>
      </c>
      <c r="K295">
        <v>39.753470999999998</v>
      </c>
      <c r="L295">
        <v>-104.989723</v>
      </c>
      <c r="M295" s="47" t="s">
        <v>558</v>
      </c>
      <c r="N295" t="s">
        <v>559</v>
      </c>
      <c r="O295" s="2">
        <v>73</v>
      </c>
      <c r="P295" t="s">
        <v>168</v>
      </c>
      <c r="Q295" s="47" t="s">
        <v>162</v>
      </c>
      <c r="R295" s="4" t="s">
        <v>110</v>
      </c>
      <c r="V295">
        <v>434</v>
      </c>
      <c r="Z295" s="48">
        <f t="shared" si="17"/>
        <v>434</v>
      </c>
      <c r="AA295" s="2"/>
      <c r="AB295" s="2"/>
      <c r="AC295" s="2"/>
      <c r="AD295" s="2"/>
      <c r="AE295" s="47" t="s">
        <v>790</v>
      </c>
      <c r="AG295" s="14"/>
      <c r="AH295" s="14"/>
      <c r="AI295" s="85">
        <f t="shared" si="16"/>
        <v>0</v>
      </c>
      <c r="AJ295" s="36"/>
      <c r="AK295" s="36"/>
    </row>
    <row r="296" spans="1:37" x14ac:dyDescent="0.25">
      <c r="A296" s="4">
        <v>1591</v>
      </c>
      <c r="B296" t="s">
        <v>791</v>
      </c>
      <c r="C296" t="s">
        <v>792</v>
      </c>
      <c r="E296" s="2">
        <v>2023</v>
      </c>
      <c r="G296" s="17" t="str">
        <f ca="1">IF(MasterTable[[#This Row],[Year Completed]]&lt;=YEAR(TODAY()),"Existing TOD","Planned TOD")</f>
        <v>Existing TOD</v>
      </c>
      <c r="H296" t="s">
        <v>1110</v>
      </c>
      <c r="I296" t="s">
        <v>141</v>
      </c>
      <c r="J296" t="str">
        <f t="shared" si="15"/>
        <v>CO</v>
      </c>
      <c r="K296">
        <v>39.752574000000003</v>
      </c>
      <c r="L296">
        <v>-104.98908299999999</v>
      </c>
      <c r="M296" s="47" t="s">
        <v>558</v>
      </c>
      <c r="N296" t="s">
        <v>559</v>
      </c>
      <c r="O296" s="2">
        <v>73</v>
      </c>
      <c r="P296" t="s">
        <v>168</v>
      </c>
      <c r="Q296" s="47" t="s">
        <v>162</v>
      </c>
      <c r="R296" s="4" t="s">
        <v>110</v>
      </c>
      <c r="V296">
        <v>351</v>
      </c>
      <c r="Z296" s="48">
        <f t="shared" si="17"/>
        <v>351</v>
      </c>
      <c r="AA296" s="2"/>
      <c r="AB296" s="2"/>
      <c r="AC296" s="2"/>
      <c r="AD296" s="2"/>
      <c r="AE296" s="47" t="s">
        <v>200</v>
      </c>
      <c r="AF296" s="60">
        <v>21898</v>
      </c>
      <c r="AG296" s="14">
        <v>6181</v>
      </c>
      <c r="AH296" s="14"/>
      <c r="AI296" s="85">
        <f t="shared" si="16"/>
        <v>28079</v>
      </c>
      <c r="AJ296" s="36"/>
      <c r="AK296" s="36">
        <v>74</v>
      </c>
    </row>
    <row r="297" spans="1:37" x14ac:dyDescent="0.25">
      <c r="A297" s="4">
        <v>1592</v>
      </c>
      <c r="B297" t="s">
        <v>1164</v>
      </c>
      <c r="E297" s="2">
        <v>2023</v>
      </c>
      <c r="G297" s="17" t="str">
        <f ca="1">IF(MasterTable[[#This Row],[Year Completed]]&lt;=YEAR(TODAY()),"Existing TOD","Planned TOD")</f>
        <v>Existing TOD</v>
      </c>
      <c r="H297" t="s">
        <v>1163</v>
      </c>
      <c r="I297" t="s">
        <v>141</v>
      </c>
      <c r="J297" t="str">
        <f t="shared" si="15"/>
        <v>CO</v>
      </c>
      <c r="K297">
        <v>39.757694000000001</v>
      </c>
      <c r="L297">
        <v>-104.9738</v>
      </c>
      <c r="M297" s="47" t="s">
        <v>558</v>
      </c>
      <c r="N297" t="s">
        <v>627</v>
      </c>
      <c r="O297" s="2">
        <v>57</v>
      </c>
      <c r="P297" t="s">
        <v>144</v>
      </c>
      <c r="Q297" s="47" t="s">
        <v>150</v>
      </c>
      <c r="R297" s="4" t="s">
        <v>110</v>
      </c>
      <c r="T297">
        <v>36</v>
      </c>
      <c r="Z297" s="48">
        <f t="shared" si="17"/>
        <v>36</v>
      </c>
      <c r="AA297" s="2"/>
      <c r="AB297" s="2"/>
      <c r="AC297" s="2"/>
      <c r="AD297" s="2"/>
      <c r="AE297" s="47"/>
      <c r="AG297" s="14"/>
      <c r="AH297" s="14"/>
      <c r="AI297" s="85">
        <f t="shared" si="16"/>
        <v>0</v>
      </c>
      <c r="AJ297" s="36"/>
      <c r="AK297" s="36"/>
    </row>
    <row r="298" spans="1:37" x14ac:dyDescent="0.25">
      <c r="A298" s="4">
        <v>1593</v>
      </c>
      <c r="B298" t="s">
        <v>1184</v>
      </c>
      <c r="E298" s="2">
        <v>2018</v>
      </c>
      <c r="G298" s="17" t="str">
        <f ca="1">IF(MasterTable[[#This Row],[Year Completed]]&lt;=YEAR(TODAY()),"Existing TOD","Planned TOD")</f>
        <v>Existing TOD</v>
      </c>
      <c r="H298" t="s">
        <v>793</v>
      </c>
      <c r="I298" t="s">
        <v>141</v>
      </c>
      <c r="J298" t="str">
        <f t="shared" si="15"/>
        <v>CO</v>
      </c>
      <c r="K298">
        <v>39.737226</v>
      </c>
      <c r="L298">
        <v>-105.052902</v>
      </c>
      <c r="M298" s="47" t="s">
        <v>638</v>
      </c>
      <c r="N298" t="s">
        <v>94</v>
      </c>
      <c r="O298" s="2">
        <v>178</v>
      </c>
      <c r="P298" t="s">
        <v>144</v>
      </c>
      <c r="Q298" s="47" t="s">
        <v>162</v>
      </c>
      <c r="R298" s="4" t="s">
        <v>106</v>
      </c>
      <c r="S298" s="4" t="s">
        <v>179</v>
      </c>
      <c r="W298">
        <v>10</v>
      </c>
      <c r="Z298" s="48">
        <f t="shared" si="17"/>
        <v>10</v>
      </c>
      <c r="AA298" s="2"/>
      <c r="AB298" s="2"/>
      <c r="AC298" s="2"/>
      <c r="AD298" s="2"/>
      <c r="AE298" s="47"/>
      <c r="AG298" s="14"/>
      <c r="AH298" s="14"/>
      <c r="AI298" s="85">
        <f t="shared" si="16"/>
        <v>0</v>
      </c>
      <c r="AJ298" s="36"/>
      <c r="AK298" s="36">
        <v>20</v>
      </c>
    </row>
    <row r="299" spans="1:37" x14ac:dyDescent="0.25">
      <c r="A299" s="4">
        <v>1594</v>
      </c>
      <c r="B299" t="s">
        <v>794</v>
      </c>
      <c r="E299" s="2">
        <v>2022</v>
      </c>
      <c r="G299" s="17" t="str">
        <f ca="1">IF(MasterTable[[#This Row],[Year Completed]]&lt;=YEAR(TODAY()),"Existing TOD","Planned TOD")</f>
        <v>Existing TOD</v>
      </c>
      <c r="H299" t="s">
        <v>795</v>
      </c>
      <c r="I299" t="s">
        <v>651</v>
      </c>
      <c r="J299" t="str">
        <f t="shared" si="15"/>
        <v>CO</v>
      </c>
      <c r="K299">
        <v>39.736930000000001</v>
      </c>
      <c r="L299">
        <v>-105.05527499999999</v>
      </c>
      <c r="M299" s="47" t="s">
        <v>638</v>
      </c>
      <c r="N299" t="s">
        <v>94</v>
      </c>
      <c r="O299" s="2">
        <v>178</v>
      </c>
      <c r="P299" t="s">
        <v>144</v>
      </c>
      <c r="Q299" s="47" t="s">
        <v>162</v>
      </c>
      <c r="R299" s="4" t="s">
        <v>106</v>
      </c>
      <c r="S299" s="9" t="s">
        <v>179</v>
      </c>
      <c r="W299">
        <v>22</v>
      </c>
      <c r="Z299" s="48">
        <f t="shared" si="17"/>
        <v>22</v>
      </c>
      <c r="AA299" s="2"/>
      <c r="AB299" s="2"/>
      <c r="AC299" s="2"/>
      <c r="AD299" s="2"/>
      <c r="AE299" s="47"/>
      <c r="AG299" s="14"/>
      <c r="AH299" s="14"/>
      <c r="AI299" s="85">
        <f t="shared" si="16"/>
        <v>0</v>
      </c>
      <c r="AJ299" s="36"/>
      <c r="AK299" s="36"/>
    </row>
    <row r="300" spans="1:37" x14ac:dyDescent="0.25">
      <c r="A300" s="4">
        <v>1595</v>
      </c>
      <c r="B300" t="s">
        <v>796</v>
      </c>
      <c r="E300" s="2" t="s">
        <v>115</v>
      </c>
      <c r="G300" s="17" t="str">
        <f ca="1">IF(MasterTable[[#This Row],[Year Completed]]&lt;=YEAR(TODAY()),"Existing TOD","Planned TOD")</f>
        <v>Planned TOD</v>
      </c>
      <c r="H300" t="s">
        <v>797</v>
      </c>
      <c r="I300" t="s">
        <v>774</v>
      </c>
      <c r="J300" t="str">
        <f t="shared" si="15"/>
        <v>CO</v>
      </c>
      <c r="K300">
        <v>39.924416999999998</v>
      </c>
      <c r="L300">
        <v>-104.966787</v>
      </c>
      <c r="M300" s="47" t="s">
        <v>718</v>
      </c>
      <c r="N300" t="s">
        <v>798</v>
      </c>
      <c r="O300" s="2">
        <v>256</v>
      </c>
      <c r="P300" t="s">
        <v>144</v>
      </c>
      <c r="Q300" s="47" t="s">
        <v>162</v>
      </c>
      <c r="R300" s="4" t="s">
        <v>106</v>
      </c>
      <c r="S300" s="9" t="s">
        <v>179</v>
      </c>
      <c r="W300">
        <v>143</v>
      </c>
      <c r="Z300" s="48">
        <f t="shared" si="17"/>
        <v>143</v>
      </c>
      <c r="AA300" s="2"/>
      <c r="AB300" s="2"/>
      <c r="AC300" s="2"/>
      <c r="AD300" s="2"/>
      <c r="AE300" s="47"/>
      <c r="AG300" s="14"/>
      <c r="AH300" s="14"/>
      <c r="AI300" s="85">
        <f t="shared" si="16"/>
        <v>0</v>
      </c>
      <c r="AJ300" s="36"/>
      <c r="AK300" s="36"/>
    </row>
    <row r="301" spans="1:37" x14ac:dyDescent="0.25">
      <c r="A301" s="4">
        <v>1596</v>
      </c>
      <c r="B301" s="1" t="s">
        <v>799</v>
      </c>
      <c r="E301" s="2">
        <v>2021</v>
      </c>
      <c r="G301" s="17" t="str">
        <f ca="1">IF(MasterTable[[#This Row],[Year Completed]]&lt;=YEAR(TODAY()),"Existing TOD","Planned TOD")</f>
        <v>Existing TOD</v>
      </c>
      <c r="H301" t="s">
        <v>800</v>
      </c>
      <c r="I301" t="s">
        <v>290</v>
      </c>
      <c r="J301" t="str">
        <f t="shared" si="15"/>
        <v>CO</v>
      </c>
      <c r="K301">
        <v>40.022888000000002</v>
      </c>
      <c r="L301">
        <v>-105.253079</v>
      </c>
      <c r="M301" s="47" t="s">
        <v>291</v>
      </c>
      <c r="N301" t="s">
        <v>66</v>
      </c>
      <c r="O301" s="2">
        <v>213</v>
      </c>
      <c r="P301" t="s">
        <v>168</v>
      </c>
      <c r="Q301" s="47" t="s">
        <v>162</v>
      </c>
      <c r="R301" s="4" t="s">
        <v>110</v>
      </c>
      <c r="V301">
        <v>242</v>
      </c>
      <c r="Z301" s="48">
        <f t="shared" si="17"/>
        <v>242</v>
      </c>
      <c r="AA301" s="2"/>
      <c r="AB301" s="2"/>
      <c r="AC301" s="2"/>
      <c r="AD301" s="2"/>
      <c r="AE301" s="47" t="s">
        <v>200</v>
      </c>
      <c r="AF301" s="60">
        <v>120000</v>
      </c>
      <c r="AG301" s="14">
        <v>24500</v>
      </c>
      <c r="AH301" s="14"/>
      <c r="AI301" s="85">
        <f t="shared" si="16"/>
        <v>144500</v>
      </c>
      <c r="AJ301" s="36"/>
      <c r="AK301" s="36"/>
    </row>
    <row r="302" spans="1:37" x14ac:dyDescent="0.25">
      <c r="A302" s="4">
        <v>1600</v>
      </c>
      <c r="B302" s="1" t="s">
        <v>945</v>
      </c>
      <c r="C302" s="1" t="s">
        <v>801</v>
      </c>
      <c r="E302" s="2">
        <v>2022</v>
      </c>
      <c r="G302" s="17" t="str">
        <f ca="1">IF(MasterTable[[#This Row],[Year Completed]]&lt;=YEAR(TODAY()),"Existing TOD","Planned TOD")</f>
        <v>Existing TOD</v>
      </c>
      <c r="H302" t="s">
        <v>946</v>
      </c>
      <c r="I302" t="s">
        <v>472</v>
      </c>
      <c r="J302" t="str">
        <f t="shared" si="15"/>
        <v>CO</v>
      </c>
      <c r="K302">
        <v>39.532756999999997</v>
      </c>
      <c r="L302">
        <v>-104.871793</v>
      </c>
      <c r="M302" s="47" t="s">
        <v>402</v>
      </c>
      <c r="N302" t="s">
        <v>95</v>
      </c>
      <c r="O302" s="2">
        <v>248</v>
      </c>
      <c r="P302" t="s">
        <v>168</v>
      </c>
      <c r="Q302" s="47" t="s">
        <v>162</v>
      </c>
      <c r="R302" s="4" t="s">
        <v>110</v>
      </c>
      <c r="V302">
        <v>240</v>
      </c>
      <c r="Z302" s="48">
        <f t="shared" si="17"/>
        <v>240</v>
      </c>
      <c r="AA302" s="2"/>
      <c r="AB302" s="2"/>
      <c r="AC302" s="2"/>
      <c r="AD302" s="2"/>
      <c r="AE302" s="50" t="s">
        <v>169</v>
      </c>
      <c r="AG302" s="14">
        <v>1500</v>
      </c>
      <c r="AH302" s="14"/>
      <c r="AI302" s="85">
        <f t="shared" si="16"/>
        <v>1500</v>
      </c>
      <c r="AJ302" s="36"/>
      <c r="AK302" s="36"/>
    </row>
    <row r="303" spans="1:37" x14ac:dyDescent="0.25">
      <c r="A303" s="4">
        <v>1601</v>
      </c>
      <c r="B303" s="1" t="s">
        <v>802</v>
      </c>
      <c r="E303" s="2">
        <v>2021</v>
      </c>
      <c r="G303" s="17" t="str">
        <f ca="1">IF(MasterTable[[#This Row],[Year Completed]]&lt;=YEAR(TODAY()),"Existing TOD","Planned TOD")</f>
        <v>Existing TOD</v>
      </c>
      <c r="H303" t="s">
        <v>803</v>
      </c>
      <c r="I303" t="s">
        <v>472</v>
      </c>
      <c r="J303" t="str">
        <f t="shared" si="15"/>
        <v>CO</v>
      </c>
      <c r="K303">
        <v>39.532429999999998</v>
      </c>
      <c r="L303">
        <v>-104.869668</v>
      </c>
      <c r="M303" s="47" t="s">
        <v>402</v>
      </c>
      <c r="N303" t="s">
        <v>95</v>
      </c>
      <c r="O303" s="2">
        <v>248</v>
      </c>
      <c r="P303" t="s">
        <v>157</v>
      </c>
      <c r="Q303" s="52" t="s">
        <v>158</v>
      </c>
      <c r="Z303" s="48">
        <f t="shared" si="17"/>
        <v>0</v>
      </c>
      <c r="AA303" s="2"/>
      <c r="AB303" s="2"/>
      <c r="AC303" s="2"/>
      <c r="AD303" s="2"/>
      <c r="AE303" s="50" t="s">
        <v>159</v>
      </c>
      <c r="AF303" s="60">
        <v>260000</v>
      </c>
      <c r="AG303" s="14"/>
      <c r="AH303" s="14"/>
      <c r="AI303" s="85">
        <f t="shared" si="16"/>
        <v>260000</v>
      </c>
      <c r="AJ303" s="36"/>
      <c r="AK303" s="36"/>
    </row>
    <row r="304" spans="1:37" x14ac:dyDescent="0.25">
      <c r="A304" s="4">
        <v>1602</v>
      </c>
      <c r="B304" s="1" t="s">
        <v>804</v>
      </c>
      <c r="E304" s="2">
        <v>2022</v>
      </c>
      <c r="G304" s="17" t="str">
        <f ca="1">IF(MasterTable[[#This Row],[Year Completed]]&lt;=YEAR(TODAY()),"Existing TOD","Planned TOD")</f>
        <v>Existing TOD</v>
      </c>
      <c r="H304" t="s">
        <v>805</v>
      </c>
      <c r="I304" t="s">
        <v>472</v>
      </c>
      <c r="J304" t="str">
        <f t="shared" si="15"/>
        <v>CO</v>
      </c>
      <c r="K304">
        <v>39.533580000000001</v>
      </c>
      <c r="L304">
        <v>-104.87061300000001</v>
      </c>
      <c r="M304" s="47" t="s">
        <v>402</v>
      </c>
      <c r="N304" t="s">
        <v>95</v>
      </c>
      <c r="O304" s="2">
        <v>248</v>
      </c>
      <c r="P304" t="s">
        <v>157</v>
      </c>
      <c r="Q304" s="52" t="s">
        <v>158</v>
      </c>
      <c r="Z304" s="48">
        <f t="shared" si="17"/>
        <v>0</v>
      </c>
      <c r="AA304" s="2"/>
      <c r="AB304" s="2"/>
      <c r="AC304" s="2"/>
      <c r="AD304" s="2"/>
      <c r="AE304" s="50" t="s">
        <v>159</v>
      </c>
      <c r="AF304" s="60">
        <v>131000</v>
      </c>
      <c r="AG304" s="14"/>
      <c r="AH304" s="14"/>
      <c r="AI304" s="85">
        <f t="shared" si="16"/>
        <v>131000</v>
      </c>
      <c r="AJ304" s="36"/>
      <c r="AK304" s="36"/>
    </row>
    <row r="305" spans="1:37" x14ac:dyDescent="0.25">
      <c r="A305" s="4">
        <v>1603</v>
      </c>
      <c r="B305" t="s">
        <v>1145</v>
      </c>
      <c r="E305" s="2" t="s">
        <v>1033</v>
      </c>
      <c r="G305" s="17" t="str">
        <f ca="1">IF(MasterTable[[#This Row],[Year Completed]]&lt;=YEAR(TODAY()),"Existing TOD","Planned TOD")</f>
        <v>Planned TOD</v>
      </c>
      <c r="H305" s="1" t="s">
        <v>716</v>
      </c>
      <c r="I305" t="s">
        <v>717</v>
      </c>
      <c r="J305" t="str">
        <f t="shared" si="15"/>
        <v>CO</v>
      </c>
      <c r="K305">
        <v>39.825986</v>
      </c>
      <c r="L305">
        <v>-104.939149</v>
      </c>
      <c r="M305" s="47" t="s">
        <v>718</v>
      </c>
      <c r="N305" t="s">
        <v>1120</v>
      </c>
      <c r="O305" s="2">
        <v>252</v>
      </c>
      <c r="P305" t="s">
        <v>144</v>
      </c>
      <c r="Q305" s="47" t="s">
        <v>150</v>
      </c>
      <c r="R305" s="4" t="s">
        <v>110</v>
      </c>
      <c r="T305" s="2">
        <v>60</v>
      </c>
      <c r="Z305" s="48">
        <f t="shared" si="17"/>
        <v>60</v>
      </c>
      <c r="AA305" s="2"/>
      <c r="AB305" s="2"/>
      <c r="AC305" s="2"/>
      <c r="AD305" s="2"/>
      <c r="AE305" s="47"/>
      <c r="AG305" s="14"/>
      <c r="AH305" s="14"/>
      <c r="AI305" s="85">
        <f t="shared" si="16"/>
        <v>0</v>
      </c>
      <c r="AJ305" s="36"/>
      <c r="AK305" s="36">
        <v>40</v>
      </c>
    </row>
    <row r="306" spans="1:37" x14ac:dyDescent="0.25">
      <c r="A306" s="4">
        <v>1604</v>
      </c>
      <c r="B306" t="s">
        <v>806</v>
      </c>
      <c r="E306" s="2">
        <v>2017</v>
      </c>
      <c r="G306" s="17" t="str">
        <f ca="1">IF(MasterTable[[#This Row],[Year Completed]]&lt;=YEAR(TODAY()),"Existing TOD","Planned TOD")</f>
        <v>Existing TOD</v>
      </c>
      <c r="H306" t="s">
        <v>807</v>
      </c>
      <c r="I306" t="s">
        <v>401</v>
      </c>
      <c r="J306" t="str">
        <f t="shared" si="15"/>
        <v>CO</v>
      </c>
      <c r="K306">
        <v>39.600811</v>
      </c>
      <c r="L306">
        <v>-104.88427299999999</v>
      </c>
      <c r="M306" s="47" t="s">
        <v>402</v>
      </c>
      <c r="N306" t="s">
        <v>61</v>
      </c>
      <c r="O306" s="2">
        <v>2</v>
      </c>
      <c r="P306" t="s">
        <v>144</v>
      </c>
      <c r="Q306" s="47" t="s">
        <v>162</v>
      </c>
      <c r="R306" s="4" t="s">
        <v>106</v>
      </c>
      <c r="S306" s="9" t="s">
        <v>179</v>
      </c>
      <c r="W306">
        <v>58</v>
      </c>
      <c r="Z306" s="48">
        <f t="shared" si="17"/>
        <v>58</v>
      </c>
      <c r="AA306" s="2"/>
      <c r="AB306" s="2"/>
      <c r="AC306" s="2"/>
      <c r="AD306" s="2"/>
      <c r="AE306" s="47"/>
      <c r="AG306" s="14"/>
      <c r="AH306" s="14"/>
      <c r="AI306" s="85">
        <f t="shared" si="16"/>
        <v>0</v>
      </c>
      <c r="AJ306" s="36"/>
      <c r="AK306" s="36"/>
    </row>
    <row r="307" spans="1:37" x14ac:dyDescent="0.25">
      <c r="A307" s="4">
        <v>1605</v>
      </c>
      <c r="B307" t="s">
        <v>808</v>
      </c>
      <c r="E307" s="2" t="s">
        <v>115</v>
      </c>
      <c r="G307" s="17" t="str">
        <f ca="1">IF(MasterTable[[#This Row],[Year Completed]]&lt;=YEAR(TODAY()),"Existing TOD","Planned TOD")</f>
        <v>Planned TOD</v>
      </c>
      <c r="H307" t="s">
        <v>809</v>
      </c>
      <c r="I307" t="s">
        <v>99</v>
      </c>
      <c r="J307" s="12" t="str">
        <f t="shared" si="15"/>
        <v>CO</v>
      </c>
      <c r="K307">
        <v>39.823027000000003</v>
      </c>
      <c r="L307">
        <v>-105.02795999999999</v>
      </c>
      <c r="M307" s="47" t="s">
        <v>249</v>
      </c>
      <c r="N307" t="s">
        <v>99</v>
      </c>
      <c r="O307" s="2">
        <v>228</v>
      </c>
      <c r="P307" t="s">
        <v>168</v>
      </c>
      <c r="Q307" s="47" t="s">
        <v>162</v>
      </c>
      <c r="R307" s="4" t="s">
        <v>110</v>
      </c>
      <c r="V307">
        <v>147</v>
      </c>
      <c r="Z307" s="48">
        <f t="shared" si="17"/>
        <v>147</v>
      </c>
      <c r="AA307" s="2"/>
      <c r="AB307" s="2"/>
      <c r="AC307" s="2"/>
      <c r="AD307" s="2"/>
      <c r="AE307" s="47" t="s">
        <v>169</v>
      </c>
      <c r="AG307" s="14"/>
      <c r="AH307" s="14"/>
      <c r="AI307" s="85">
        <f t="shared" si="16"/>
        <v>0</v>
      </c>
      <c r="AJ307" s="36"/>
      <c r="AK307" s="36"/>
    </row>
    <row r="308" spans="1:37" x14ac:dyDescent="0.25">
      <c r="A308" s="4">
        <v>1606</v>
      </c>
      <c r="B308" t="s">
        <v>810</v>
      </c>
      <c r="D308" t="s">
        <v>1141</v>
      </c>
      <c r="E308" s="2" t="s">
        <v>622</v>
      </c>
      <c r="G308" s="17" t="str">
        <f ca="1">IF(MasterTable[[#This Row],[Year Completed]]&lt;=YEAR(TODAY()),"Existing TOD","Planned TOD")</f>
        <v>Planned TOD</v>
      </c>
      <c r="H308" t="s">
        <v>1144</v>
      </c>
      <c r="I308" t="s">
        <v>141</v>
      </c>
      <c r="J308" t="str">
        <f t="shared" si="15"/>
        <v>CO</v>
      </c>
      <c r="K308">
        <v>39.784441000000001</v>
      </c>
      <c r="L308">
        <v>-104.96295499999999</v>
      </c>
      <c r="M308" s="47" t="s">
        <v>718</v>
      </c>
      <c r="N308" t="s">
        <v>87</v>
      </c>
      <c r="O308" s="2">
        <v>251</v>
      </c>
      <c r="P308" t="s">
        <v>168</v>
      </c>
      <c r="Q308" s="47" t="s">
        <v>150</v>
      </c>
      <c r="X308">
        <v>150</v>
      </c>
      <c r="Z308" s="48">
        <f t="shared" si="17"/>
        <v>150</v>
      </c>
      <c r="AA308" s="2"/>
      <c r="AB308" s="2"/>
      <c r="AC308" s="2"/>
      <c r="AD308" s="2"/>
      <c r="AE308" s="47"/>
      <c r="AG308" s="14"/>
      <c r="AH308" s="14"/>
      <c r="AI308" s="85">
        <f t="shared" si="16"/>
        <v>0</v>
      </c>
      <c r="AJ308" s="36"/>
      <c r="AK308" s="36"/>
    </row>
    <row r="309" spans="1:37" x14ac:dyDescent="0.25">
      <c r="A309" s="4">
        <v>1607</v>
      </c>
      <c r="B309" t="s">
        <v>1100</v>
      </c>
      <c r="C309" t="s">
        <v>811</v>
      </c>
      <c r="E309" s="2">
        <v>2023</v>
      </c>
      <c r="G309" s="17" t="str">
        <f ca="1">IF(MasterTable[[#This Row],[Year Completed]]&lt;=YEAR(TODAY()),"Existing TOD","Planned TOD")</f>
        <v>Existing TOD</v>
      </c>
      <c r="H309" t="s">
        <v>1099</v>
      </c>
      <c r="I309" t="s">
        <v>141</v>
      </c>
      <c r="J309" t="str">
        <f t="shared" si="15"/>
        <v>CO</v>
      </c>
      <c r="K309">
        <v>39.757176999999999</v>
      </c>
      <c r="L309">
        <v>-105.000022</v>
      </c>
      <c r="M309" s="47" t="s">
        <v>199</v>
      </c>
      <c r="N309" t="s">
        <v>97</v>
      </c>
      <c r="O309" s="2">
        <v>89</v>
      </c>
      <c r="P309" s="9" t="s">
        <v>144</v>
      </c>
      <c r="Q309" s="53" t="s">
        <v>162</v>
      </c>
      <c r="R309" s="4" t="s">
        <v>110</v>
      </c>
      <c r="V309">
        <v>232</v>
      </c>
      <c r="Z309" s="82">
        <f t="shared" si="17"/>
        <v>232</v>
      </c>
      <c r="AA309" s="10"/>
      <c r="AB309" s="2"/>
      <c r="AC309" s="2"/>
      <c r="AD309" s="2"/>
      <c r="AE309" s="47"/>
      <c r="AG309" s="14"/>
      <c r="AH309" s="14"/>
      <c r="AI309" s="85"/>
      <c r="AJ309" s="36"/>
      <c r="AK309" s="36"/>
    </row>
    <row r="310" spans="1:37" x14ac:dyDescent="0.25">
      <c r="A310" s="4">
        <v>1608</v>
      </c>
      <c r="B310" s="1" t="s">
        <v>812</v>
      </c>
      <c r="E310" s="2">
        <v>2020</v>
      </c>
      <c r="G310" s="17" t="str">
        <f ca="1">IF(MasterTable[[#This Row],[Year Completed]]&lt;=YEAR(TODAY()),"Existing TOD","Planned TOD")</f>
        <v>Existing TOD</v>
      </c>
      <c r="H310" t="s">
        <v>813</v>
      </c>
      <c r="I310" t="s">
        <v>141</v>
      </c>
      <c r="J310" t="str">
        <f t="shared" si="15"/>
        <v>CO</v>
      </c>
      <c r="K310">
        <v>39.768478999999999</v>
      </c>
      <c r="L310">
        <v>-104.97245100000001</v>
      </c>
      <c r="M310" s="51" t="s">
        <v>241</v>
      </c>
      <c r="N310" s="4" t="s">
        <v>242</v>
      </c>
      <c r="O310" s="2">
        <v>236</v>
      </c>
      <c r="P310" t="s">
        <v>144</v>
      </c>
      <c r="Q310" s="47" t="s">
        <v>162</v>
      </c>
      <c r="R310" s="4" t="s">
        <v>996</v>
      </c>
      <c r="S310" s="4" t="s">
        <v>179</v>
      </c>
      <c r="V310">
        <v>49</v>
      </c>
      <c r="W310">
        <v>5</v>
      </c>
      <c r="Z310" s="48">
        <f t="shared" si="17"/>
        <v>54</v>
      </c>
      <c r="AA310" s="2"/>
      <c r="AB310" s="2"/>
      <c r="AC310" s="2"/>
      <c r="AD310" s="2"/>
      <c r="AE310" s="47"/>
      <c r="AG310" s="14"/>
      <c r="AH310" s="14"/>
      <c r="AI310" s="85">
        <f t="shared" ref="AI310:AI341" si="18">SUM(AF310:AH310)</f>
        <v>0</v>
      </c>
      <c r="AJ310" s="36"/>
      <c r="AK310" s="36"/>
    </row>
    <row r="311" spans="1:37" x14ac:dyDescent="0.25">
      <c r="A311" s="4">
        <v>1610</v>
      </c>
      <c r="B311" s="1" t="s">
        <v>814</v>
      </c>
      <c r="C311" s="1"/>
      <c r="D311" s="1"/>
      <c r="E311" s="2">
        <v>2024</v>
      </c>
      <c r="G311" s="17" t="str">
        <f ca="1">IF(MasterTable[[#This Row],[Year Completed]]&lt;=YEAR(TODAY()),"Existing TOD","Planned TOD")</f>
        <v>Existing TOD</v>
      </c>
      <c r="H311" t="s">
        <v>815</v>
      </c>
      <c r="I311" t="s">
        <v>141</v>
      </c>
      <c r="J311" t="str">
        <f t="shared" si="15"/>
        <v>CO</v>
      </c>
      <c r="K311">
        <v>39.766730000000003</v>
      </c>
      <c r="L311">
        <v>-104.97590099999999</v>
      </c>
      <c r="M311" s="51" t="s">
        <v>241</v>
      </c>
      <c r="N311" s="4" t="s">
        <v>242</v>
      </c>
      <c r="O311" s="2">
        <v>236</v>
      </c>
      <c r="P311" t="s">
        <v>157</v>
      </c>
      <c r="Q311" s="52" t="s">
        <v>158</v>
      </c>
      <c r="Z311" s="48">
        <f t="shared" si="17"/>
        <v>0</v>
      </c>
      <c r="AA311" s="2"/>
      <c r="AB311" s="2"/>
      <c r="AC311" s="2"/>
      <c r="AD311" s="2"/>
      <c r="AE311" s="50" t="s">
        <v>159</v>
      </c>
      <c r="AF311" s="60">
        <v>188000</v>
      </c>
      <c r="AG311" s="14">
        <v>12000</v>
      </c>
      <c r="AH311" s="14"/>
      <c r="AI311" s="85">
        <f t="shared" si="18"/>
        <v>200000</v>
      </c>
      <c r="AJ311" s="36"/>
      <c r="AK311" s="36"/>
    </row>
    <row r="312" spans="1:37" x14ac:dyDescent="0.25">
      <c r="A312" s="4">
        <v>1611</v>
      </c>
      <c r="B312" t="s">
        <v>816</v>
      </c>
      <c r="E312" s="2" t="s">
        <v>1033</v>
      </c>
      <c r="G312" s="17" t="str">
        <f ca="1">IF(MasterTable[[#This Row],[Year Completed]]&lt;=YEAR(TODAY()),"Existing TOD","Planned TOD")</f>
        <v>Planned TOD</v>
      </c>
      <c r="H312" t="s">
        <v>1107</v>
      </c>
      <c r="I312" t="s">
        <v>141</v>
      </c>
      <c r="J312" t="str">
        <f t="shared" si="15"/>
        <v>CO</v>
      </c>
      <c r="K312">
        <v>39.739364473498902</v>
      </c>
      <c r="L312">
        <v>-105.02055792403</v>
      </c>
      <c r="M312" s="47" t="s">
        <v>638</v>
      </c>
      <c r="N312" t="s">
        <v>639</v>
      </c>
      <c r="O312" s="2">
        <v>175</v>
      </c>
      <c r="P312" t="s">
        <v>144</v>
      </c>
      <c r="Q312" s="47" t="s">
        <v>162</v>
      </c>
      <c r="R312" s="4" t="s">
        <v>110</v>
      </c>
      <c r="V312">
        <v>216</v>
      </c>
      <c r="Z312" s="48">
        <f t="shared" si="17"/>
        <v>216</v>
      </c>
      <c r="AA312" s="2"/>
      <c r="AB312" s="2"/>
      <c r="AC312" s="2"/>
      <c r="AD312" s="2"/>
      <c r="AE312" s="47"/>
      <c r="AG312" s="14"/>
      <c r="AH312" s="14"/>
      <c r="AI312" s="85">
        <f t="shared" si="18"/>
        <v>0</v>
      </c>
      <c r="AJ312" s="36"/>
      <c r="AK312" s="36">
        <v>199</v>
      </c>
    </row>
    <row r="313" spans="1:37" x14ac:dyDescent="0.25">
      <c r="A313" s="4">
        <v>1612</v>
      </c>
      <c r="B313" t="s">
        <v>1168</v>
      </c>
      <c r="C313" t="s">
        <v>817</v>
      </c>
      <c r="D313" t="s">
        <v>1013</v>
      </c>
      <c r="E313" s="2">
        <v>2024</v>
      </c>
      <c r="G313" s="17" t="str">
        <f ca="1">IF(MasterTable[[#This Row],[Year Completed]]&lt;=YEAR(TODAY()),"Existing TOD","Planned TOD")</f>
        <v>Existing TOD</v>
      </c>
      <c r="H313" t="s">
        <v>1167</v>
      </c>
      <c r="I313" t="s">
        <v>141</v>
      </c>
      <c r="J313" t="str">
        <f t="shared" si="15"/>
        <v>CO</v>
      </c>
      <c r="K313">
        <v>39.625870999999997</v>
      </c>
      <c r="L313">
        <v>-104.905846</v>
      </c>
      <c r="M313" s="47" t="s">
        <v>402</v>
      </c>
      <c r="N313" t="s">
        <v>65</v>
      </c>
      <c r="O313" s="2">
        <v>125</v>
      </c>
      <c r="P313" t="s">
        <v>168</v>
      </c>
      <c r="Q313" s="52" t="s">
        <v>158</v>
      </c>
      <c r="Z313" s="48">
        <f t="shared" si="17"/>
        <v>0</v>
      </c>
      <c r="AA313" s="2"/>
      <c r="AB313" s="2"/>
      <c r="AC313" s="2"/>
      <c r="AD313" s="2"/>
      <c r="AE313" s="47" t="s">
        <v>790</v>
      </c>
      <c r="AG313" s="14"/>
      <c r="AH313" s="14"/>
      <c r="AI313" s="85">
        <f t="shared" si="18"/>
        <v>0</v>
      </c>
      <c r="AJ313" s="36">
        <v>190</v>
      </c>
      <c r="AK313" s="36"/>
    </row>
    <row r="314" spans="1:37" x14ac:dyDescent="0.25">
      <c r="A314" s="4">
        <v>1613</v>
      </c>
      <c r="B314" t="s">
        <v>818</v>
      </c>
      <c r="E314" s="2">
        <v>2021</v>
      </c>
      <c r="G314" s="17" t="str">
        <f ca="1">IF(MasterTable[[#This Row],[Year Completed]]&lt;=YEAR(TODAY()),"Existing TOD","Planned TOD")</f>
        <v>Existing TOD</v>
      </c>
      <c r="H314" t="s">
        <v>819</v>
      </c>
      <c r="I314" t="s">
        <v>141</v>
      </c>
      <c r="J314" t="str">
        <f t="shared" si="15"/>
        <v>CO</v>
      </c>
      <c r="K314">
        <v>39.758023000000001</v>
      </c>
      <c r="L314">
        <v>-104.98348</v>
      </c>
      <c r="M314" s="47" t="s">
        <v>558</v>
      </c>
      <c r="N314" t="s">
        <v>616</v>
      </c>
      <c r="O314" s="2">
        <v>75</v>
      </c>
      <c r="P314" t="s">
        <v>144</v>
      </c>
      <c r="Q314" s="47" t="s">
        <v>162</v>
      </c>
      <c r="R314" s="4" t="s">
        <v>110</v>
      </c>
      <c r="V314">
        <v>246</v>
      </c>
      <c r="Z314" s="48">
        <f t="shared" si="17"/>
        <v>246</v>
      </c>
      <c r="AA314" s="2"/>
      <c r="AB314" s="2"/>
      <c r="AC314" s="2"/>
      <c r="AD314" s="2"/>
      <c r="AE314" s="47"/>
      <c r="AG314" s="14"/>
      <c r="AH314" s="14"/>
      <c r="AI314" s="85">
        <f t="shared" si="18"/>
        <v>0</v>
      </c>
      <c r="AJ314" s="36"/>
      <c r="AK314" s="36"/>
    </row>
    <row r="315" spans="1:37" x14ac:dyDescent="0.25">
      <c r="A315" s="4">
        <v>1614</v>
      </c>
      <c r="B315" t="s">
        <v>820</v>
      </c>
      <c r="E315" s="2">
        <v>2022</v>
      </c>
      <c r="G315" s="17" t="str">
        <f ca="1">IF(MasterTable[[#This Row],[Year Completed]]&lt;=YEAR(TODAY()),"Existing TOD","Planned TOD")</f>
        <v>Existing TOD</v>
      </c>
      <c r="H315" t="s">
        <v>821</v>
      </c>
      <c r="I315" t="s">
        <v>651</v>
      </c>
      <c r="J315" t="str">
        <f t="shared" si="15"/>
        <v>CO</v>
      </c>
      <c r="K315">
        <v>39.733676000000003</v>
      </c>
      <c r="L315">
        <v>-105.05623199999999</v>
      </c>
      <c r="M315" s="47" t="s">
        <v>638</v>
      </c>
      <c r="N315" t="s">
        <v>94</v>
      </c>
      <c r="O315" s="2">
        <v>178</v>
      </c>
      <c r="P315" t="s">
        <v>144</v>
      </c>
      <c r="Q315" s="47" t="s">
        <v>162</v>
      </c>
      <c r="R315" s="4" t="s">
        <v>110</v>
      </c>
      <c r="V315">
        <v>281</v>
      </c>
      <c r="Z315" s="48">
        <f t="shared" si="17"/>
        <v>281</v>
      </c>
      <c r="AA315" s="2"/>
      <c r="AB315" s="2"/>
      <c r="AC315" s="2"/>
      <c r="AD315" s="2"/>
      <c r="AE315" s="47"/>
      <c r="AG315" s="14"/>
      <c r="AH315" s="14"/>
      <c r="AI315" s="85">
        <f t="shared" si="18"/>
        <v>0</v>
      </c>
      <c r="AJ315" s="36"/>
      <c r="AK315" s="36">
        <v>361</v>
      </c>
    </row>
    <row r="316" spans="1:37" x14ac:dyDescent="0.25">
      <c r="A316" s="4">
        <v>1615</v>
      </c>
      <c r="B316" s="1" t="s">
        <v>947</v>
      </c>
      <c r="E316" s="2">
        <v>2022</v>
      </c>
      <c r="G316" s="17" t="str">
        <f ca="1">IF(MasterTable[[#This Row],[Year Completed]]&lt;=YEAR(TODAY()),"Existing TOD","Planned TOD")</f>
        <v>Existing TOD</v>
      </c>
      <c r="H316" t="s">
        <v>822</v>
      </c>
      <c r="I316" t="s">
        <v>141</v>
      </c>
      <c r="J316" t="str">
        <f t="shared" si="15"/>
        <v>CO</v>
      </c>
      <c r="K316">
        <v>39.732382999999999</v>
      </c>
      <c r="L316">
        <v>-104.998344</v>
      </c>
      <c r="M316" s="47" t="s">
        <v>142</v>
      </c>
      <c r="N316" t="s">
        <v>143</v>
      </c>
      <c r="O316" s="2">
        <v>66</v>
      </c>
      <c r="P316" t="s">
        <v>144</v>
      </c>
      <c r="Q316" s="47" t="s">
        <v>162</v>
      </c>
      <c r="R316" s="4" t="s">
        <v>110</v>
      </c>
      <c r="V316">
        <v>207</v>
      </c>
      <c r="Z316" s="48">
        <f t="shared" si="17"/>
        <v>207</v>
      </c>
      <c r="AA316" s="2"/>
      <c r="AB316" s="2"/>
      <c r="AC316" s="2"/>
      <c r="AD316" s="2"/>
      <c r="AE316" s="47"/>
      <c r="AG316" s="14"/>
      <c r="AH316" s="14"/>
      <c r="AI316" s="85">
        <f t="shared" si="18"/>
        <v>0</v>
      </c>
      <c r="AJ316" s="36"/>
      <c r="AK316" s="36"/>
    </row>
    <row r="317" spans="1:37" x14ac:dyDescent="0.25">
      <c r="A317" s="4">
        <v>1616</v>
      </c>
      <c r="B317" s="1" t="s">
        <v>953</v>
      </c>
      <c r="C317" t="s">
        <v>823</v>
      </c>
      <c r="E317" s="2">
        <v>2023</v>
      </c>
      <c r="G317" s="17" t="str">
        <f ca="1">IF(MasterTable[[#This Row],[Year Completed]]&lt;=YEAR(TODAY()),"Existing TOD","Planned TOD")</f>
        <v>Existing TOD</v>
      </c>
      <c r="H317" t="s">
        <v>954</v>
      </c>
      <c r="I317" t="s">
        <v>141</v>
      </c>
      <c r="J317" t="str">
        <f t="shared" si="15"/>
        <v>CO</v>
      </c>
      <c r="K317">
        <v>39.677923999999997</v>
      </c>
      <c r="L317" s="43">
        <v>-104.98796400000001</v>
      </c>
      <c r="M317" s="47" t="s">
        <v>531</v>
      </c>
      <c r="N317" t="s">
        <v>75</v>
      </c>
      <c r="O317" s="2">
        <v>61</v>
      </c>
      <c r="P317" t="s">
        <v>168</v>
      </c>
      <c r="Q317" s="47" t="s">
        <v>162</v>
      </c>
      <c r="R317" s="4" t="s">
        <v>110</v>
      </c>
      <c r="V317">
        <v>367</v>
      </c>
      <c r="Z317" s="48">
        <f t="shared" si="17"/>
        <v>367</v>
      </c>
      <c r="AA317" s="2"/>
      <c r="AB317" s="2"/>
      <c r="AC317" s="2"/>
      <c r="AD317" s="2"/>
      <c r="AE317" s="50" t="s">
        <v>169</v>
      </c>
      <c r="AG317" s="14">
        <v>6000</v>
      </c>
      <c r="AH317" s="14"/>
      <c r="AI317" s="85">
        <f t="shared" si="18"/>
        <v>6000</v>
      </c>
      <c r="AJ317" s="36"/>
      <c r="AK317" s="36">
        <v>397</v>
      </c>
    </row>
    <row r="318" spans="1:37" x14ac:dyDescent="0.25">
      <c r="A318" s="4">
        <v>1617</v>
      </c>
      <c r="B318" t="s">
        <v>1209</v>
      </c>
      <c r="C318" t="s">
        <v>1208</v>
      </c>
      <c r="E318" s="2">
        <v>2024</v>
      </c>
      <c r="G318" s="17" t="str">
        <f ca="1">IF(MasterTable[[#This Row],[Year Completed]]&lt;=YEAR(TODAY()),"Existing TOD","Planned TOD")</f>
        <v>Existing TOD</v>
      </c>
      <c r="H318" t="s">
        <v>1210</v>
      </c>
      <c r="I318" t="s">
        <v>141</v>
      </c>
      <c r="J318" t="str">
        <f t="shared" si="15"/>
        <v>CO</v>
      </c>
      <c r="K318">
        <v>39.770549000000003</v>
      </c>
      <c r="L318" s="43">
        <v>-104.97729</v>
      </c>
      <c r="M318" s="51" t="s">
        <v>241</v>
      </c>
      <c r="N318" s="4" t="s">
        <v>242</v>
      </c>
      <c r="O318" s="2">
        <v>236</v>
      </c>
      <c r="P318" t="s">
        <v>144</v>
      </c>
      <c r="Q318" s="47" t="s">
        <v>145</v>
      </c>
      <c r="R318" s="4" t="s">
        <v>110</v>
      </c>
      <c r="T318">
        <v>17</v>
      </c>
      <c r="V318">
        <v>158</v>
      </c>
      <c r="Z318" s="48">
        <f t="shared" si="17"/>
        <v>175</v>
      </c>
      <c r="AA318" s="2"/>
      <c r="AB318" s="2"/>
      <c r="AC318" s="2"/>
      <c r="AD318" s="2"/>
      <c r="AE318" s="47" t="s">
        <v>169</v>
      </c>
      <c r="AG318" s="14"/>
      <c r="AH318" s="14"/>
      <c r="AI318" s="85">
        <f t="shared" si="18"/>
        <v>0</v>
      </c>
      <c r="AJ318" s="36"/>
      <c r="AK318" s="36"/>
    </row>
    <row r="319" spans="1:37" x14ac:dyDescent="0.25">
      <c r="A319" s="4">
        <v>1618</v>
      </c>
      <c r="B319" t="s">
        <v>949</v>
      </c>
      <c r="E319" s="2">
        <v>2022</v>
      </c>
      <c r="G319" s="17" t="str">
        <f ca="1">IF(MasterTable[[#This Row],[Year Completed]]&lt;=YEAR(TODAY()),"Existing TOD","Planned TOD")</f>
        <v>Existing TOD</v>
      </c>
      <c r="H319" t="s">
        <v>948</v>
      </c>
      <c r="I319" t="s">
        <v>141</v>
      </c>
      <c r="J319" t="str">
        <f t="shared" si="15"/>
        <v>CO</v>
      </c>
      <c r="K319">
        <v>39.681721000000003</v>
      </c>
      <c r="L319" s="43">
        <v>-104.98918500000001</v>
      </c>
      <c r="M319" s="47" t="s">
        <v>531</v>
      </c>
      <c r="N319" t="s">
        <v>75</v>
      </c>
      <c r="O319" s="2">
        <v>61</v>
      </c>
      <c r="P319" t="s">
        <v>144</v>
      </c>
      <c r="Q319" s="47" t="s">
        <v>162</v>
      </c>
      <c r="R319" s="4" t="s">
        <v>110</v>
      </c>
      <c r="V319">
        <v>278</v>
      </c>
      <c r="Z319" s="48">
        <f t="shared" si="17"/>
        <v>278</v>
      </c>
      <c r="AA319" s="2"/>
      <c r="AB319" s="2"/>
      <c r="AC319" s="2"/>
      <c r="AD319" s="2"/>
      <c r="AE319" s="47"/>
      <c r="AG319" s="14"/>
      <c r="AH319" s="14"/>
      <c r="AI319" s="85">
        <f t="shared" si="18"/>
        <v>0</v>
      </c>
      <c r="AJ319" s="36"/>
      <c r="AK319" s="36"/>
    </row>
    <row r="320" spans="1:37" x14ac:dyDescent="0.25">
      <c r="A320" s="4">
        <v>1619</v>
      </c>
      <c r="B320" t="s">
        <v>1180</v>
      </c>
      <c r="C320" t="s">
        <v>824</v>
      </c>
      <c r="E320" s="2">
        <v>2024</v>
      </c>
      <c r="G320" s="17" t="str">
        <f ca="1">IF(MasterTable[[#This Row],[Year Completed]]&lt;=YEAR(TODAY()),"Existing TOD","Planned TOD")</f>
        <v>Existing TOD</v>
      </c>
      <c r="H320" t="s">
        <v>1181</v>
      </c>
      <c r="I320" t="s">
        <v>472</v>
      </c>
      <c r="J320" t="str">
        <f t="shared" si="15"/>
        <v>CO</v>
      </c>
      <c r="K320">
        <v>39.520614882658997</v>
      </c>
      <c r="L320" s="43">
        <v>-104.86299405195101</v>
      </c>
      <c r="M320" s="47" t="s">
        <v>402</v>
      </c>
      <c r="N320" t="s">
        <v>93</v>
      </c>
      <c r="O320" s="2">
        <v>250</v>
      </c>
      <c r="P320" t="s">
        <v>144</v>
      </c>
      <c r="Q320" s="47" t="s">
        <v>162</v>
      </c>
      <c r="R320" s="11" t="s">
        <v>110</v>
      </c>
      <c r="S320" s="11"/>
      <c r="V320">
        <v>540</v>
      </c>
      <c r="Z320" s="48">
        <f t="shared" si="17"/>
        <v>540</v>
      </c>
      <c r="AA320" s="2"/>
      <c r="AB320" s="2"/>
      <c r="AC320" s="2"/>
      <c r="AD320" s="2"/>
      <c r="AE320" s="47"/>
      <c r="AG320" s="14"/>
      <c r="AH320" s="14"/>
      <c r="AI320" s="85">
        <f t="shared" si="18"/>
        <v>0</v>
      </c>
      <c r="AJ320" s="36"/>
      <c r="AK320" s="36"/>
    </row>
    <row r="321" spans="1:37" x14ac:dyDescent="0.25">
      <c r="A321" s="4">
        <v>1620</v>
      </c>
      <c r="B321" s="1" t="s">
        <v>1179</v>
      </c>
      <c r="C321" t="s">
        <v>825</v>
      </c>
      <c r="E321" s="2">
        <v>2023</v>
      </c>
      <c r="G321" s="17" t="str">
        <f ca="1">IF(MasterTable[[#This Row],[Year Completed]]&lt;=YEAR(TODAY()),"Existing TOD","Planned TOD")</f>
        <v>Existing TOD</v>
      </c>
      <c r="H321" t="s">
        <v>1112</v>
      </c>
      <c r="I321" t="s">
        <v>472</v>
      </c>
      <c r="J321" t="str">
        <f t="shared" si="15"/>
        <v>CO</v>
      </c>
      <c r="K321">
        <v>39.519458427545402</v>
      </c>
      <c r="L321" s="43">
        <v>-104.864161482828</v>
      </c>
      <c r="M321" s="47" t="s">
        <v>402</v>
      </c>
      <c r="N321" t="s">
        <v>93</v>
      </c>
      <c r="O321" s="2">
        <v>250</v>
      </c>
      <c r="P321" t="s">
        <v>144</v>
      </c>
      <c r="Q321" s="47" t="s">
        <v>150</v>
      </c>
      <c r="R321" s="4" t="s">
        <v>110</v>
      </c>
      <c r="T321">
        <v>67</v>
      </c>
      <c r="Z321" s="48">
        <f t="shared" si="17"/>
        <v>67</v>
      </c>
      <c r="AA321" s="2"/>
      <c r="AB321" s="2"/>
      <c r="AC321" s="2"/>
      <c r="AD321" s="2"/>
      <c r="AE321" s="47"/>
      <c r="AG321" s="14"/>
      <c r="AH321" s="14"/>
      <c r="AI321" s="85">
        <f t="shared" si="18"/>
        <v>0</v>
      </c>
      <c r="AJ321" s="36"/>
      <c r="AK321" s="36">
        <v>37</v>
      </c>
    </row>
    <row r="322" spans="1:37" x14ac:dyDescent="0.25">
      <c r="A322" s="4">
        <v>1622</v>
      </c>
      <c r="B322" t="s">
        <v>826</v>
      </c>
      <c r="D322" t="s">
        <v>1047</v>
      </c>
      <c r="E322" s="2">
        <v>2021</v>
      </c>
      <c r="G322" s="97" t="str">
        <f ca="1">IF(MasterTable[[#This Row],[Year Completed]]&lt;=YEAR(TODAY()),"Existing TOD","Planned TOD")</f>
        <v>Existing TOD</v>
      </c>
      <c r="H322" t="s">
        <v>1062</v>
      </c>
      <c r="I322" t="s">
        <v>309</v>
      </c>
      <c r="J322" t="str">
        <f t="shared" ref="J322:J385" si="19">"CO"</f>
        <v>CO</v>
      </c>
      <c r="K322">
        <v>39.904276000000003</v>
      </c>
      <c r="L322" s="43">
        <v>-105.090022</v>
      </c>
      <c r="M322" s="47" t="s">
        <v>291</v>
      </c>
      <c r="N322" t="s">
        <v>310</v>
      </c>
      <c r="O322" s="2">
        <v>161</v>
      </c>
      <c r="P322" t="s">
        <v>144</v>
      </c>
      <c r="Q322" s="47" t="s">
        <v>162</v>
      </c>
      <c r="R322" s="4" t="s">
        <v>105</v>
      </c>
      <c r="S322" s="9" t="s">
        <v>179</v>
      </c>
      <c r="W322">
        <v>34</v>
      </c>
      <c r="Z322" s="48">
        <f t="shared" si="17"/>
        <v>34</v>
      </c>
      <c r="AA322" s="2"/>
      <c r="AB322" s="2"/>
      <c r="AC322" s="2"/>
      <c r="AD322" s="2"/>
      <c r="AE322" s="47"/>
      <c r="AF322" s="84"/>
      <c r="AG322" s="38"/>
      <c r="AH322" s="38"/>
      <c r="AI322" s="85">
        <f t="shared" si="18"/>
        <v>0</v>
      </c>
      <c r="AJ322" s="37"/>
      <c r="AK322" s="37">
        <v>91</v>
      </c>
    </row>
    <row r="323" spans="1:37" x14ac:dyDescent="0.25">
      <c r="A323" s="4">
        <v>1623</v>
      </c>
      <c r="B323" t="s">
        <v>1079</v>
      </c>
      <c r="C323" t="s">
        <v>1083</v>
      </c>
      <c r="E323" s="2">
        <v>2023</v>
      </c>
      <c r="G323" s="97" t="str">
        <f ca="1">IF(MasterTable[[#This Row],[Year Completed]]&lt;=YEAR(TODAY()),"Existing TOD","Planned TOD")</f>
        <v>Existing TOD</v>
      </c>
      <c r="H323" t="s">
        <v>1080</v>
      </c>
      <c r="I323" t="s">
        <v>309</v>
      </c>
      <c r="J323" t="str">
        <f t="shared" si="19"/>
        <v>CO</v>
      </c>
      <c r="K323">
        <v>39.904995941929897</v>
      </c>
      <c r="L323" s="43">
        <v>-105.07975300509899</v>
      </c>
      <c r="M323" s="47" t="s">
        <v>291</v>
      </c>
      <c r="N323" t="s">
        <v>310</v>
      </c>
      <c r="O323" s="2">
        <v>161</v>
      </c>
      <c r="P323" t="s">
        <v>144</v>
      </c>
      <c r="Q323" s="47" t="s">
        <v>162</v>
      </c>
      <c r="R323" s="4" t="s">
        <v>110</v>
      </c>
      <c r="V323">
        <v>276</v>
      </c>
      <c r="Z323" s="48">
        <f t="shared" si="17"/>
        <v>276</v>
      </c>
      <c r="AA323" s="2"/>
      <c r="AB323" s="2"/>
      <c r="AC323" s="24"/>
      <c r="AD323" s="44" t="e">
        <f>AVERAGE(#REF!)</f>
        <v>#REF!</v>
      </c>
      <c r="AE323" s="47"/>
      <c r="AF323" s="84"/>
      <c r="AG323" s="38"/>
      <c r="AH323" s="38"/>
      <c r="AI323" s="85">
        <f t="shared" si="18"/>
        <v>0</v>
      </c>
      <c r="AJ323" s="37"/>
      <c r="AK323" s="37">
        <v>497</v>
      </c>
    </row>
    <row r="324" spans="1:37" x14ac:dyDescent="0.25">
      <c r="A324" s="4">
        <v>1624</v>
      </c>
      <c r="B324" t="s">
        <v>1081</v>
      </c>
      <c r="C324" t="s">
        <v>1084</v>
      </c>
      <c r="E324" s="2">
        <v>2023</v>
      </c>
      <c r="G324" s="97" t="str">
        <f ca="1">IF(MasterTable[[#This Row],[Year Completed]]&lt;=YEAR(TODAY()),"Existing TOD","Planned TOD")</f>
        <v>Existing TOD</v>
      </c>
      <c r="H324" t="s">
        <v>1082</v>
      </c>
      <c r="I324" t="s">
        <v>309</v>
      </c>
      <c r="J324" t="str">
        <f t="shared" si="19"/>
        <v>CO</v>
      </c>
      <c r="K324">
        <v>39.906636136804003</v>
      </c>
      <c r="L324" s="43">
        <v>-105.08011838957501</v>
      </c>
      <c r="M324" s="47" t="s">
        <v>291</v>
      </c>
      <c r="N324" t="s">
        <v>310</v>
      </c>
      <c r="O324" s="2">
        <v>161</v>
      </c>
      <c r="P324" t="s">
        <v>144</v>
      </c>
      <c r="Q324" s="47" t="s">
        <v>162</v>
      </c>
      <c r="R324" s="4" t="s">
        <v>110</v>
      </c>
      <c r="V324">
        <v>76</v>
      </c>
      <c r="Z324" s="48">
        <f t="shared" si="17"/>
        <v>76</v>
      </c>
      <c r="AA324" s="2"/>
      <c r="AB324" s="2"/>
      <c r="AE324" s="47"/>
      <c r="AF324" s="84"/>
      <c r="AG324" s="38"/>
      <c r="AH324" s="38"/>
      <c r="AI324" s="85">
        <f t="shared" si="18"/>
        <v>0</v>
      </c>
      <c r="AJ324" s="37"/>
      <c r="AK324" s="37">
        <v>105</v>
      </c>
    </row>
    <row r="325" spans="1:37" x14ac:dyDescent="0.25">
      <c r="A325" s="4">
        <v>1626</v>
      </c>
      <c r="B325" t="s">
        <v>827</v>
      </c>
      <c r="E325" s="2">
        <v>2022</v>
      </c>
      <c r="G325" s="17" t="str">
        <f ca="1">IF(MasterTable[[#This Row],[Year Completed]]&lt;=YEAR(TODAY()),"Existing TOD","Planned TOD")</f>
        <v>Existing TOD</v>
      </c>
      <c r="H325" t="s">
        <v>828</v>
      </c>
      <c r="I325" t="s">
        <v>141</v>
      </c>
      <c r="J325" t="str">
        <f t="shared" si="19"/>
        <v>CO</v>
      </c>
      <c r="K325">
        <v>39.712651000000001</v>
      </c>
      <c r="L325">
        <v>-104.993442</v>
      </c>
      <c r="M325" s="47" t="s">
        <v>142</v>
      </c>
      <c r="N325" t="s">
        <v>60</v>
      </c>
      <c r="O325" s="2">
        <v>1</v>
      </c>
      <c r="P325" t="s">
        <v>144</v>
      </c>
      <c r="Q325" s="47" t="s">
        <v>150</v>
      </c>
      <c r="R325" s="4" t="s">
        <v>110</v>
      </c>
      <c r="T325" s="2">
        <v>84</v>
      </c>
      <c r="Z325" s="48">
        <f t="shared" si="17"/>
        <v>84</v>
      </c>
      <c r="AA325" s="105"/>
      <c r="AB325" s="2"/>
      <c r="AC325" s="2"/>
      <c r="AD325" s="2"/>
      <c r="AE325" s="47"/>
      <c r="AG325" s="14"/>
      <c r="AH325" s="14"/>
      <c r="AI325" s="85">
        <f t="shared" si="18"/>
        <v>0</v>
      </c>
      <c r="AJ325" s="36"/>
      <c r="AK325" s="36"/>
    </row>
    <row r="326" spans="1:37" x14ac:dyDescent="0.25">
      <c r="A326" s="4">
        <v>1627</v>
      </c>
      <c r="B326" t="s">
        <v>829</v>
      </c>
      <c r="C326" t="s">
        <v>830</v>
      </c>
      <c r="E326" s="2" t="s">
        <v>115</v>
      </c>
      <c r="G326" s="17" t="str">
        <f ca="1">IF(MasterTable[[#This Row],[Year Completed]]&lt;=YEAR(TODAY()),"Existing TOD","Planned TOD")</f>
        <v>Planned TOD</v>
      </c>
      <c r="H326" t="s">
        <v>831</v>
      </c>
      <c r="I326" t="s">
        <v>774</v>
      </c>
      <c r="J326" t="str">
        <f t="shared" si="19"/>
        <v>CO</v>
      </c>
      <c r="K326">
        <v>39.923865999999997</v>
      </c>
      <c r="L326">
        <v>-104.965754</v>
      </c>
      <c r="M326" s="47" t="s">
        <v>718</v>
      </c>
      <c r="N326" t="s">
        <v>798</v>
      </c>
      <c r="O326" s="2">
        <v>256</v>
      </c>
      <c r="P326" t="s">
        <v>144</v>
      </c>
      <c r="Q326" s="47" t="s">
        <v>162</v>
      </c>
      <c r="R326" s="4" t="s">
        <v>110</v>
      </c>
      <c r="S326" s="4" t="s">
        <v>179</v>
      </c>
      <c r="V326">
        <v>364</v>
      </c>
      <c r="Z326" s="48">
        <f t="shared" si="17"/>
        <v>364</v>
      </c>
      <c r="AA326" s="2"/>
      <c r="AC326">
        <v>10</v>
      </c>
      <c r="AE326" s="47" t="s">
        <v>158</v>
      </c>
      <c r="AG326" s="14"/>
      <c r="AH326" s="14"/>
      <c r="AI326" s="85">
        <f t="shared" si="18"/>
        <v>0</v>
      </c>
      <c r="AJ326" s="36"/>
      <c r="AK326" s="36"/>
    </row>
    <row r="327" spans="1:37" x14ac:dyDescent="0.25">
      <c r="A327" s="4">
        <v>1628</v>
      </c>
      <c r="B327" t="s">
        <v>1186</v>
      </c>
      <c r="C327" t="s">
        <v>832</v>
      </c>
      <c r="E327" s="2">
        <v>2024</v>
      </c>
      <c r="G327" s="17" t="str">
        <f ca="1">IF(MasterTable[[#This Row],[Year Completed]]&lt;=YEAR(TODAY()),"Existing TOD","Planned TOD")</f>
        <v>Existing TOD</v>
      </c>
      <c r="H327" t="s">
        <v>832</v>
      </c>
      <c r="I327" t="s">
        <v>651</v>
      </c>
      <c r="J327" t="str">
        <f t="shared" si="19"/>
        <v>CO</v>
      </c>
      <c r="K327">
        <v>39.736303999999997</v>
      </c>
      <c r="L327" s="43">
        <v>-105.08066700000001</v>
      </c>
      <c r="M327" s="47" t="s">
        <v>638</v>
      </c>
      <c r="N327" s="4" t="s">
        <v>663</v>
      </c>
      <c r="O327" s="2">
        <v>179</v>
      </c>
      <c r="P327" t="s">
        <v>168</v>
      </c>
      <c r="Q327" s="47" t="s">
        <v>162</v>
      </c>
      <c r="R327" s="4" t="s">
        <v>110</v>
      </c>
      <c r="V327">
        <v>151</v>
      </c>
      <c r="Z327" s="48">
        <f t="shared" si="17"/>
        <v>151</v>
      </c>
      <c r="AA327" s="2"/>
      <c r="AE327" s="50" t="s">
        <v>169</v>
      </c>
      <c r="AG327" s="14">
        <v>1500</v>
      </c>
      <c r="AH327" s="14"/>
      <c r="AI327" s="85">
        <f t="shared" si="18"/>
        <v>1500</v>
      </c>
      <c r="AJ327" s="36"/>
      <c r="AK327" s="36"/>
    </row>
    <row r="328" spans="1:37" x14ac:dyDescent="0.25">
      <c r="A328" s="4">
        <v>1629</v>
      </c>
      <c r="B328" s="1" t="s">
        <v>833</v>
      </c>
      <c r="E328" s="2">
        <v>2024</v>
      </c>
      <c r="G328" s="17" t="str">
        <f ca="1">IF(MasterTable[[#This Row],[Year Completed]]&lt;=YEAR(TODAY()),"Existing TOD","Planned TOD")</f>
        <v>Existing TOD</v>
      </c>
      <c r="H328" t="s">
        <v>1094</v>
      </c>
      <c r="I328" t="s">
        <v>141</v>
      </c>
      <c r="J328" t="str">
        <f t="shared" si="19"/>
        <v>CO</v>
      </c>
      <c r="K328">
        <v>39.739697</v>
      </c>
      <c r="L328" s="43">
        <v>-105.000771</v>
      </c>
      <c r="M328" s="47" t="s">
        <v>142</v>
      </c>
      <c r="N328" t="s">
        <v>69</v>
      </c>
      <c r="O328" s="2">
        <v>58</v>
      </c>
      <c r="P328" t="s">
        <v>168</v>
      </c>
      <c r="Q328" s="47" t="s">
        <v>145</v>
      </c>
      <c r="R328" s="4" t="s">
        <v>110</v>
      </c>
      <c r="T328">
        <v>28</v>
      </c>
      <c r="V328">
        <v>252</v>
      </c>
      <c r="Z328" s="48">
        <f t="shared" si="17"/>
        <v>280</v>
      </c>
      <c r="AA328" s="2"/>
      <c r="AE328" s="50" t="s">
        <v>169</v>
      </c>
      <c r="AG328" s="14">
        <v>9800</v>
      </c>
      <c r="AH328" s="14"/>
      <c r="AI328" s="85">
        <f t="shared" si="18"/>
        <v>9800</v>
      </c>
      <c r="AJ328" s="36"/>
      <c r="AK328" s="36"/>
    </row>
    <row r="329" spans="1:37" x14ac:dyDescent="0.25">
      <c r="A329" s="4">
        <v>1630</v>
      </c>
      <c r="B329" t="s">
        <v>1207</v>
      </c>
      <c r="C329" t="s">
        <v>834</v>
      </c>
      <c r="E329" s="2">
        <v>2024</v>
      </c>
      <c r="G329" s="17" t="str">
        <f ca="1">IF(MasterTable[[#This Row],[Year Completed]]&lt;=YEAR(TODAY()),"Existing TOD","Planned TOD")</f>
        <v>Existing TOD</v>
      </c>
      <c r="H329" t="s">
        <v>1135</v>
      </c>
      <c r="I329" t="s">
        <v>141</v>
      </c>
      <c r="J329" t="str">
        <f t="shared" si="19"/>
        <v>CO</v>
      </c>
      <c r="K329">
        <v>39.768585999999999</v>
      </c>
      <c r="L329" s="43">
        <v>-104.973001</v>
      </c>
      <c r="M329" s="51" t="s">
        <v>241</v>
      </c>
      <c r="N329" s="4" t="s">
        <v>835</v>
      </c>
      <c r="O329" s="2">
        <v>236</v>
      </c>
      <c r="P329" t="s">
        <v>168</v>
      </c>
      <c r="Q329" s="47" t="s">
        <v>162</v>
      </c>
      <c r="R329" s="4" t="s">
        <v>110</v>
      </c>
      <c r="V329">
        <v>196</v>
      </c>
      <c r="Z329" s="48">
        <f t="shared" si="17"/>
        <v>196</v>
      </c>
      <c r="AA329" s="2"/>
      <c r="AE329" s="50" t="s">
        <v>169</v>
      </c>
      <c r="AG329" s="14">
        <v>6000</v>
      </c>
      <c r="AH329" s="14"/>
      <c r="AI329" s="85">
        <f t="shared" si="18"/>
        <v>6000</v>
      </c>
      <c r="AJ329" s="36"/>
      <c r="AK329" s="36">
        <v>152</v>
      </c>
    </row>
    <row r="330" spans="1:37" x14ac:dyDescent="0.25">
      <c r="A330" s="4">
        <v>1631</v>
      </c>
      <c r="B330" t="s">
        <v>836</v>
      </c>
      <c r="D330" t="s">
        <v>837</v>
      </c>
      <c r="E330" s="2">
        <v>2018</v>
      </c>
      <c r="G330" s="17" t="str">
        <f ca="1">IF(MasterTable[[#This Row],[Year Completed]]&lt;=YEAR(TODAY()),"Existing TOD","Planned TOD")</f>
        <v>Existing TOD</v>
      </c>
      <c r="H330" t="s">
        <v>1232</v>
      </c>
      <c r="I330" t="s">
        <v>290</v>
      </c>
      <c r="J330" t="str">
        <f t="shared" si="19"/>
        <v>CO</v>
      </c>
      <c r="K330">
        <v>40.027850999999998</v>
      </c>
      <c r="L330" s="43">
        <v>-105.251424</v>
      </c>
      <c r="M330" s="47" t="s">
        <v>291</v>
      </c>
      <c r="N330" t="s">
        <v>66</v>
      </c>
      <c r="O330" s="2">
        <v>213</v>
      </c>
      <c r="P330" t="s">
        <v>144</v>
      </c>
      <c r="Q330" s="47" t="s">
        <v>150</v>
      </c>
      <c r="R330" s="4" t="s">
        <v>110</v>
      </c>
      <c r="S330" s="9" t="s">
        <v>179</v>
      </c>
      <c r="T330">
        <v>45</v>
      </c>
      <c r="Z330" s="48">
        <f t="shared" si="17"/>
        <v>45</v>
      </c>
      <c r="AA330" s="2"/>
      <c r="AE330" s="47"/>
      <c r="AG330" s="14"/>
      <c r="AH330" s="14"/>
      <c r="AI330" s="85">
        <f t="shared" si="18"/>
        <v>0</v>
      </c>
      <c r="AJ330" s="36"/>
      <c r="AK330" s="36"/>
    </row>
    <row r="331" spans="1:37" x14ac:dyDescent="0.25">
      <c r="A331" s="4">
        <v>1632</v>
      </c>
      <c r="B331" t="s">
        <v>838</v>
      </c>
      <c r="D331" t="s">
        <v>837</v>
      </c>
      <c r="E331" s="2">
        <v>2020</v>
      </c>
      <c r="G331" s="17" t="str">
        <f ca="1">IF(MasterTable[[#This Row],[Year Completed]]&lt;=YEAR(TODAY()),"Existing TOD","Planned TOD")</f>
        <v>Existing TOD</v>
      </c>
      <c r="H331" t="s">
        <v>839</v>
      </c>
      <c r="I331" t="s">
        <v>290</v>
      </c>
      <c r="J331" t="str">
        <f t="shared" si="19"/>
        <v>CO</v>
      </c>
      <c r="K331">
        <v>40.027909000000001</v>
      </c>
      <c r="L331" s="43">
        <v>-105.252143</v>
      </c>
      <c r="M331" s="47" t="s">
        <v>291</v>
      </c>
      <c r="N331" t="s">
        <v>66</v>
      </c>
      <c r="O331" s="2">
        <v>213</v>
      </c>
      <c r="P331" t="s">
        <v>144</v>
      </c>
      <c r="Q331" s="47" t="s">
        <v>162</v>
      </c>
      <c r="R331" s="4" t="s">
        <v>105</v>
      </c>
      <c r="S331" s="9" t="s">
        <v>179</v>
      </c>
      <c r="W331">
        <v>24</v>
      </c>
      <c r="Z331" s="48">
        <f t="shared" si="17"/>
        <v>24</v>
      </c>
      <c r="AA331" s="106"/>
      <c r="AE331" s="47"/>
      <c r="AG331" s="14"/>
      <c r="AH331" s="14"/>
      <c r="AI331" s="85">
        <f t="shared" si="18"/>
        <v>0</v>
      </c>
      <c r="AJ331" s="36"/>
      <c r="AK331" s="36"/>
    </row>
    <row r="332" spans="1:37" x14ac:dyDescent="0.25">
      <c r="A332" s="4">
        <v>1633</v>
      </c>
      <c r="B332" t="s">
        <v>840</v>
      </c>
      <c r="D332" t="s">
        <v>837</v>
      </c>
      <c r="E332" s="2">
        <v>2020</v>
      </c>
      <c r="G332" s="17" t="str">
        <f ca="1">IF(MasterTable[[#This Row],[Year Completed]]&lt;=YEAR(TODAY()),"Existing TOD","Planned TOD")</f>
        <v>Existing TOD</v>
      </c>
      <c r="H332" t="s">
        <v>841</v>
      </c>
      <c r="I332" t="s">
        <v>290</v>
      </c>
      <c r="J332" t="str">
        <f t="shared" si="19"/>
        <v>CO</v>
      </c>
      <c r="K332">
        <v>40.028503000000001</v>
      </c>
      <c r="L332" s="43">
        <v>-105.25005400000001</v>
      </c>
      <c r="M332" s="47" t="s">
        <v>291</v>
      </c>
      <c r="N332" t="s">
        <v>66</v>
      </c>
      <c r="O332" s="2">
        <v>213</v>
      </c>
      <c r="P332" t="s">
        <v>168</v>
      </c>
      <c r="Q332" s="47" t="s">
        <v>150</v>
      </c>
      <c r="R332" s="4" t="s">
        <v>110</v>
      </c>
      <c r="T332">
        <v>38</v>
      </c>
      <c r="Z332" s="48">
        <f t="shared" si="17"/>
        <v>38</v>
      </c>
      <c r="AA332" s="2"/>
      <c r="AE332" s="50" t="s">
        <v>169</v>
      </c>
      <c r="AG332" s="14">
        <v>11500</v>
      </c>
      <c r="AH332" s="14"/>
      <c r="AI332" s="85">
        <f t="shared" si="18"/>
        <v>11500</v>
      </c>
      <c r="AJ332" s="36"/>
      <c r="AK332" s="36"/>
    </row>
    <row r="333" spans="1:37" x14ac:dyDescent="0.25">
      <c r="A333" s="4">
        <v>1634</v>
      </c>
      <c r="B333" t="s">
        <v>842</v>
      </c>
      <c r="D333" t="s">
        <v>837</v>
      </c>
      <c r="E333" s="2">
        <v>2020</v>
      </c>
      <c r="G333" s="17" t="str">
        <f ca="1">IF(MasterTable[[#This Row],[Year Completed]]&lt;=YEAR(TODAY()),"Existing TOD","Planned TOD")</f>
        <v>Existing TOD</v>
      </c>
      <c r="H333" t="s">
        <v>843</v>
      </c>
      <c r="I333" t="s">
        <v>290</v>
      </c>
      <c r="J333" t="str">
        <f t="shared" si="19"/>
        <v>CO</v>
      </c>
      <c r="K333">
        <v>40.027991</v>
      </c>
      <c r="L333" s="43">
        <v>-105.25044</v>
      </c>
      <c r="M333" s="47" t="s">
        <v>291</v>
      </c>
      <c r="N333" t="s">
        <v>66</v>
      </c>
      <c r="O333" s="2">
        <v>213</v>
      </c>
      <c r="P333" t="s">
        <v>168</v>
      </c>
      <c r="Q333" s="47" t="s">
        <v>162</v>
      </c>
      <c r="R333" s="4" t="s">
        <v>110</v>
      </c>
      <c r="V333">
        <v>150</v>
      </c>
      <c r="Z333" s="48">
        <f t="shared" si="17"/>
        <v>150</v>
      </c>
      <c r="AA333" s="2"/>
      <c r="AE333" s="50" t="s">
        <v>169</v>
      </c>
      <c r="AG333" s="14">
        <v>3000</v>
      </c>
      <c r="AH333" s="14"/>
      <c r="AI333" s="85">
        <f t="shared" si="18"/>
        <v>3000</v>
      </c>
      <c r="AJ333" s="36"/>
      <c r="AK333" s="36"/>
    </row>
    <row r="334" spans="1:37" x14ac:dyDescent="0.25">
      <c r="A334" s="4">
        <v>1635</v>
      </c>
      <c r="B334" t="s">
        <v>844</v>
      </c>
      <c r="D334" t="s">
        <v>837</v>
      </c>
      <c r="E334" s="2">
        <v>2019</v>
      </c>
      <c r="G334" s="17" t="str">
        <f ca="1">IF(MasterTable[[#This Row],[Year Completed]]&lt;=YEAR(TODAY()),"Existing TOD","Planned TOD")</f>
        <v>Existing TOD</v>
      </c>
      <c r="H334" t="s">
        <v>845</v>
      </c>
      <c r="I334" t="s">
        <v>290</v>
      </c>
      <c r="J334" t="str">
        <f t="shared" si="19"/>
        <v>CO</v>
      </c>
      <c r="K334">
        <v>40.028745000000001</v>
      </c>
      <c r="L334" s="43">
        <v>-105.24909599999999</v>
      </c>
      <c r="M334" s="47" t="s">
        <v>291</v>
      </c>
      <c r="N334" t="s">
        <v>66</v>
      </c>
      <c r="O334" s="2">
        <v>213</v>
      </c>
      <c r="P334" t="s">
        <v>157</v>
      </c>
      <c r="Q334" s="52" t="s">
        <v>158</v>
      </c>
      <c r="Z334" s="48">
        <f t="shared" si="17"/>
        <v>0</v>
      </c>
      <c r="AA334" s="2"/>
      <c r="AE334" s="47" t="s">
        <v>200</v>
      </c>
      <c r="AF334" s="60">
        <v>51000</v>
      </c>
      <c r="AG334" s="14">
        <v>4000</v>
      </c>
      <c r="AH334" s="14"/>
      <c r="AI334" s="85">
        <f t="shared" si="18"/>
        <v>55000</v>
      </c>
      <c r="AJ334" s="36"/>
      <c r="AK334" s="36"/>
    </row>
    <row r="335" spans="1:37" x14ac:dyDescent="0.25">
      <c r="A335" s="4">
        <v>1636</v>
      </c>
      <c r="B335" t="s">
        <v>846</v>
      </c>
      <c r="D335" t="s">
        <v>837</v>
      </c>
      <c r="E335" s="2">
        <v>2021</v>
      </c>
      <c r="G335" s="17" t="str">
        <f ca="1">IF(MasterTable[[#This Row],[Year Completed]]&lt;=YEAR(TODAY()),"Existing TOD","Planned TOD")</f>
        <v>Existing TOD</v>
      </c>
      <c r="H335" t="s">
        <v>1233</v>
      </c>
      <c r="I335" t="s">
        <v>290</v>
      </c>
      <c r="J335" t="str">
        <f t="shared" si="19"/>
        <v>CO</v>
      </c>
      <c r="K335">
        <v>40.028033000000001</v>
      </c>
      <c r="L335" s="43">
        <v>-105.249326</v>
      </c>
      <c r="M335" s="47" t="s">
        <v>291</v>
      </c>
      <c r="N335" t="s">
        <v>66</v>
      </c>
      <c r="O335" s="2">
        <v>213</v>
      </c>
      <c r="P335" t="s">
        <v>157</v>
      </c>
      <c r="Q335" s="52" t="s">
        <v>158</v>
      </c>
      <c r="Z335" s="48">
        <f t="shared" si="17"/>
        <v>0</v>
      </c>
      <c r="AA335" s="2"/>
      <c r="AE335" s="47" t="s">
        <v>200</v>
      </c>
      <c r="AF335" s="60">
        <v>50000</v>
      </c>
      <c r="AG335" s="14">
        <v>13000</v>
      </c>
      <c r="AH335" s="14"/>
      <c r="AI335" s="85">
        <f t="shared" si="18"/>
        <v>63000</v>
      </c>
      <c r="AJ335" s="36"/>
      <c r="AK335" s="36"/>
    </row>
    <row r="336" spans="1:37" x14ac:dyDescent="0.25">
      <c r="A336" s="4">
        <v>1637</v>
      </c>
      <c r="B336" s="1" t="s">
        <v>951</v>
      </c>
      <c r="D336" t="s">
        <v>837</v>
      </c>
      <c r="E336" s="2">
        <v>2024</v>
      </c>
      <c r="G336" s="17" t="str">
        <f ca="1">IF(MasterTable[[#This Row],[Year Completed]]&lt;=YEAR(TODAY()),"Existing TOD","Planned TOD")</f>
        <v>Existing TOD</v>
      </c>
      <c r="H336" t="s">
        <v>950</v>
      </c>
      <c r="I336" t="s">
        <v>290</v>
      </c>
      <c r="J336" t="str">
        <f t="shared" si="19"/>
        <v>CO</v>
      </c>
      <c r="K336">
        <v>40.027133999999997</v>
      </c>
      <c r="L336" s="45">
        <v>-105.25048099999999</v>
      </c>
      <c r="M336" s="47" t="s">
        <v>291</v>
      </c>
      <c r="N336" t="s">
        <v>66</v>
      </c>
      <c r="O336" s="2">
        <v>213</v>
      </c>
      <c r="P336" t="s">
        <v>168</v>
      </c>
      <c r="Q336" s="47" t="s">
        <v>162</v>
      </c>
      <c r="R336" s="4" t="s">
        <v>110</v>
      </c>
      <c r="V336">
        <v>86</v>
      </c>
      <c r="Z336" s="48">
        <f t="shared" si="17"/>
        <v>86</v>
      </c>
      <c r="AA336" s="2"/>
      <c r="AE336" s="47" t="s">
        <v>169</v>
      </c>
      <c r="AG336" s="14"/>
      <c r="AH336" s="14"/>
      <c r="AI336" s="85">
        <f t="shared" si="18"/>
        <v>0</v>
      </c>
      <c r="AJ336" s="36"/>
      <c r="AK336" s="36"/>
    </row>
    <row r="337" spans="1:37" x14ac:dyDescent="0.25">
      <c r="A337" s="4">
        <v>1638</v>
      </c>
      <c r="B337" t="s">
        <v>847</v>
      </c>
      <c r="D337" t="s">
        <v>837</v>
      </c>
      <c r="E337" s="2">
        <v>2023</v>
      </c>
      <c r="G337" s="17" t="str">
        <f ca="1">IF(MasterTable[[#This Row],[Year Completed]]&lt;=YEAR(TODAY()),"Existing TOD","Planned TOD")</f>
        <v>Existing TOD</v>
      </c>
      <c r="H337" t="s">
        <v>1113</v>
      </c>
      <c r="I337" t="s">
        <v>290</v>
      </c>
      <c r="J337" t="str">
        <f t="shared" si="19"/>
        <v>CO</v>
      </c>
      <c r="K337">
        <v>40.028583510775498</v>
      </c>
      <c r="L337" s="45">
        <v>-105.250781291145</v>
      </c>
      <c r="M337" s="47" t="s">
        <v>291</v>
      </c>
      <c r="N337" t="s">
        <v>66</v>
      </c>
      <c r="O337" s="2">
        <v>213</v>
      </c>
      <c r="P337" t="s">
        <v>144</v>
      </c>
      <c r="Q337" s="50" t="s">
        <v>162</v>
      </c>
      <c r="V337">
        <v>15</v>
      </c>
      <c r="Z337" s="48">
        <f t="shared" si="17"/>
        <v>15</v>
      </c>
      <c r="AA337" s="2"/>
      <c r="AE337" s="50" t="s">
        <v>115</v>
      </c>
      <c r="AG337" s="14"/>
      <c r="AH337" s="14"/>
      <c r="AI337" s="85">
        <f t="shared" si="18"/>
        <v>0</v>
      </c>
      <c r="AJ337" s="36"/>
      <c r="AK337" s="36"/>
    </row>
    <row r="338" spans="1:37" x14ac:dyDescent="0.25">
      <c r="A338" s="4">
        <v>1639</v>
      </c>
      <c r="B338" t="s">
        <v>848</v>
      </c>
      <c r="D338" t="s">
        <v>1013</v>
      </c>
      <c r="E338" s="2">
        <v>2022</v>
      </c>
      <c r="G338" s="17" t="str">
        <f ca="1">IF(MasterTable[[#This Row],[Year Completed]]&lt;=YEAR(TODAY()),"Existing TOD","Planned TOD")</f>
        <v>Existing TOD</v>
      </c>
      <c r="H338" t="s">
        <v>1012</v>
      </c>
      <c r="I338" t="s">
        <v>141</v>
      </c>
      <c r="J338" t="str">
        <f t="shared" si="19"/>
        <v>CO</v>
      </c>
      <c r="K338">
        <v>39.627423511738201</v>
      </c>
      <c r="L338" s="43">
        <v>-104.90505660167899</v>
      </c>
      <c r="M338" s="47" t="s">
        <v>402</v>
      </c>
      <c r="N338" t="s">
        <v>65</v>
      </c>
      <c r="O338" s="2">
        <v>125</v>
      </c>
      <c r="P338" t="s">
        <v>157</v>
      </c>
      <c r="Q338" s="52" t="s">
        <v>158</v>
      </c>
      <c r="Z338" s="48">
        <f t="shared" si="17"/>
        <v>0</v>
      </c>
      <c r="AA338" s="2"/>
      <c r="AE338" s="47" t="s">
        <v>200</v>
      </c>
      <c r="AF338" s="60">
        <v>127000</v>
      </c>
      <c r="AG338" s="14">
        <v>8880</v>
      </c>
      <c r="AH338" s="14"/>
      <c r="AI338" s="85">
        <f t="shared" si="18"/>
        <v>135880</v>
      </c>
      <c r="AJ338" s="36"/>
      <c r="AK338" s="36"/>
    </row>
    <row r="339" spans="1:37" x14ac:dyDescent="0.25">
      <c r="A339" s="4">
        <v>1640</v>
      </c>
      <c r="B339" t="s">
        <v>849</v>
      </c>
      <c r="E339" s="2" t="s">
        <v>115</v>
      </c>
      <c r="G339" s="17" t="str">
        <f ca="1">IF(MasterTable[[#This Row],[Year Completed]]&lt;=YEAR(TODAY()),"Existing TOD","Planned TOD")</f>
        <v>Planned TOD</v>
      </c>
      <c r="H339" t="s">
        <v>850</v>
      </c>
      <c r="I339" t="s">
        <v>851</v>
      </c>
      <c r="J339" t="str">
        <f t="shared" si="19"/>
        <v>CO</v>
      </c>
      <c r="K339">
        <v>39.806260999999999</v>
      </c>
      <c r="L339" s="45">
        <v>-105.027432</v>
      </c>
      <c r="M339" s="47" t="s">
        <v>339</v>
      </c>
      <c r="N339" t="s">
        <v>852</v>
      </c>
      <c r="O339" s="2">
        <v>225</v>
      </c>
      <c r="P339" t="s">
        <v>168</v>
      </c>
      <c r="Q339" s="47" t="s">
        <v>162</v>
      </c>
      <c r="R339" s="4" t="s">
        <v>110</v>
      </c>
      <c r="S339" s="4" t="s">
        <v>179</v>
      </c>
      <c r="Z339" s="48">
        <f t="shared" si="17"/>
        <v>0</v>
      </c>
      <c r="AA339" s="2"/>
      <c r="AE339" s="47"/>
      <c r="AG339" s="14"/>
      <c r="AH339" s="14"/>
      <c r="AI339" s="85">
        <f t="shared" si="18"/>
        <v>0</v>
      </c>
      <c r="AJ339" s="36"/>
      <c r="AK339" s="36"/>
    </row>
    <row r="340" spans="1:37" x14ac:dyDescent="0.25">
      <c r="A340" s="4">
        <v>1641</v>
      </c>
      <c r="B340" t="s">
        <v>853</v>
      </c>
      <c r="E340" s="19">
        <v>2019</v>
      </c>
      <c r="F340" s="19"/>
      <c r="G340" s="17" t="str">
        <f ca="1">IF(MasterTable[[#This Row],[Year Completed]]&lt;=YEAR(TODAY()),"Existing TOD","Planned TOD")</f>
        <v>Existing TOD</v>
      </c>
      <c r="H340" s="1" t="s">
        <v>511</v>
      </c>
      <c r="I340" t="s">
        <v>472</v>
      </c>
      <c r="J340" t="str">
        <f t="shared" si="19"/>
        <v>CO</v>
      </c>
      <c r="K340">
        <v>39.532474000000001</v>
      </c>
      <c r="L340" s="31">
        <v>-104.873182</v>
      </c>
      <c r="M340" s="47" t="s">
        <v>402</v>
      </c>
      <c r="N340" t="s">
        <v>95</v>
      </c>
      <c r="O340" s="2">
        <v>248</v>
      </c>
      <c r="P340" s="12" t="s">
        <v>157</v>
      </c>
      <c r="Q340" s="52" t="s">
        <v>158</v>
      </c>
      <c r="R340" s="42" t="s">
        <v>103</v>
      </c>
      <c r="S340" s="42"/>
      <c r="T340" s="12"/>
      <c r="U340" s="12"/>
      <c r="V340" s="12"/>
      <c r="W340" s="12"/>
      <c r="X340" s="12"/>
      <c r="Y340" s="12"/>
      <c r="Z340" s="48">
        <f t="shared" si="17"/>
        <v>0</v>
      </c>
      <c r="AA340" s="2"/>
      <c r="AB340" s="2"/>
      <c r="AC340" s="2"/>
      <c r="AD340" s="2"/>
      <c r="AE340" s="50" t="s">
        <v>169</v>
      </c>
      <c r="AF340" s="55"/>
      <c r="AG340" s="21">
        <v>45000</v>
      </c>
      <c r="AH340" s="34" t="s">
        <v>103</v>
      </c>
      <c r="AI340" s="85">
        <f t="shared" si="18"/>
        <v>45000</v>
      </c>
      <c r="AJ340" s="34" t="s">
        <v>103</v>
      </c>
      <c r="AK340" s="34"/>
    </row>
    <row r="341" spans="1:37" x14ac:dyDescent="0.25">
      <c r="A341" s="4">
        <v>1642</v>
      </c>
      <c r="B341" t="s">
        <v>854</v>
      </c>
      <c r="E341" s="2" t="s">
        <v>115</v>
      </c>
      <c r="G341" s="17" t="str">
        <f ca="1">IF(MasterTable[[#This Row],[Year Completed]]&lt;=YEAR(TODAY()),"Existing TOD","Planned TOD")</f>
        <v>Planned TOD</v>
      </c>
      <c r="H341" t="s">
        <v>855</v>
      </c>
      <c r="I341" t="s">
        <v>359</v>
      </c>
      <c r="J341" t="str">
        <f t="shared" si="19"/>
        <v>CO</v>
      </c>
      <c r="K341">
        <v>39.738582999999998</v>
      </c>
      <c r="L341" s="46">
        <v>-104.835768</v>
      </c>
      <c r="M341" s="47" t="s">
        <v>360</v>
      </c>
      <c r="N341" t="s">
        <v>68</v>
      </c>
      <c r="O341" s="2">
        <v>232</v>
      </c>
      <c r="P341" t="s">
        <v>168</v>
      </c>
      <c r="Q341" s="47" t="s">
        <v>162</v>
      </c>
      <c r="R341" s="4" t="s">
        <v>110</v>
      </c>
      <c r="V341">
        <v>370</v>
      </c>
      <c r="Z341" s="48">
        <f t="shared" si="17"/>
        <v>370</v>
      </c>
      <c r="AA341" s="2"/>
      <c r="AE341" s="50" t="s">
        <v>169</v>
      </c>
      <c r="AG341" s="14">
        <v>9000</v>
      </c>
      <c r="AH341" s="14"/>
      <c r="AI341" s="89">
        <f t="shared" si="18"/>
        <v>9000</v>
      </c>
      <c r="AJ341" s="36"/>
      <c r="AK341" s="36"/>
    </row>
    <row r="342" spans="1:37" x14ac:dyDescent="0.25">
      <c r="A342">
        <v>1643</v>
      </c>
      <c r="B342" t="s">
        <v>856</v>
      </c>
      <c r="E342" s="2">
        <v>2022</v>
      </c>
      <c r="G342" s="17" t="str">
        <f ca="1">IF(MasterTable[[#This Row],[Year Completed]]&lt;=YEAR(TODAY()),"Existing TOD","Planned TOD")</f>
        <v>Existing TOD</v>
      </c>
      <c r="H342" t="s">
        <v>857</v>
      </c>
      <c r="I342" t="s">
        <v>141</v>
      </c>
      <c r="J342" t="str">
        <f t="shared" si="19"/>
        <v>CO</v>
      </c>
      <c r="K342">
        <v>39.750579999999999</v>
      </c>
      <c r="L342" s="45">
        <v>-104.985731</v>
      </c>
      <c r="M342" s="47" t="s">
        <v>558</v>
      </c>
      <c r="N342" t="s">
        <v>559</v>
      </c>
      <c r="O342" s="2">
        <v>73</v>
      </c>
      <c r="P342" t="s">
        <v>144</v>
      </c>
      <c r="Q342" s="47" t="s">
        <v>150</v>
      </c>
      <c r="R342" s="4" t="s">
        <v>110</v>
      </c>
      <c r="T342">
        <v>98</v>
      </c>
      <c r="Z342" s="48">
        <f t="shared" si="17"/>
        <v>98</v>
      </c>
      <c r="AA342" s="2"/>
      <c r="AE342" s="47"/>
      <c r="AG342" s="14"/>
      <c r="AH342" s="14"/>
      <c r="AI342" s="89">
        <f t="shared" ref="AI342:AI373" si="20">SUM(AF342:AH342)</f>
        <v>0</v>
      </c>
      <c r="AJ342" s="36"/>
      <c r="AK342" s="36"/>
    </row>
    <row r="343" spans="1:37" x14ac:dyDescent="0.25">
      <c r="A343">
        <v>1645</v>
      </c>
      <c r="B343" t="s">
        <v>952</v>
      </c>
      <c r="E343" s="2">
        <v>2023</v>
      </c>
      <c r="G343" s="17" t="str">
        <f ca="1">IF(MasterTable[[#This Row],[Year Completed]]&lt;=YEAR(TODAY()),"Existing TOD","Planned TOD")</f>
        <v>Existing TOD</v>
      </c>
      <c r="H343" t="s">
        <v>1109</v>
      </c>
      <c r="I343" t="s">
        <v>141</v>
      </c>
      <c r="J343" t="str">
        <f t="shared" si="19"/>
        <v>CO</v>
      </c>
      <c r="K343">
        <v>39.710712999999998</v>
      </c>
      <c r="L343" s="45">
        <v>-104.990579</v>
      </c>
      <c r="M343" s="47" t="s">
        <v>142</v>
      </c>
      <c r="N343" t="s">
        <v>60</v>
      </c>
      <c r="O343" s="2">
        <v>1</v>
      </c>
      <c r="P343" t="s">
        <v>144</v>
      </c>
      <c r="Q343" s="47" t="s">
        <v>162</v>
      </c>
      <c r="R343" s="4" t="s">
        <v>110</v>
      </c>
      <c r="V343">
        <v>373</v>
      </c>
      <c r="Z343" s="48">
        <f t="shared" si="17"/>
        <v>373</v>
      </c>
      <c r="AA343" s="105"/>
      <c r="AE343" s="47" t="s">
        <v>169</v>
      </c>
      <c r="AG343" s="14">
        <v>20000</v>
      </c>
      <c r="AH343" s="14"/>
      <c r="AI343" s="89">
        <f t="shared" si="20"/>
        <v>20000</v>
      </c>
      <c r="AJ343" s="36"/>
      <c r="AK343" s="36">
        <v>520</v>
      </c>
    </row>
    <row r="344" spans="1:37" x14ac:dyDescent="0.25">
      <c r="A344">
        <v>1646</v>
      </c>
      <c r="B344" t="s">
        <v>955</v>
      </c>
      <c r="C344" t="s">
        <v>858</v>
      </c>
      <c r="E344" s="2">
        <v>2023</v>
      </c>
      <c r="G344" s="17" t="str">
        <f ca="1">IF(MasterTable[[#This Row],[Year Completed]]&lt;=YEAR(TODAY()),"Existing TOD","Planned TOD")</f>
        <v>Existing TOD</v>
      </c>
      <c r="H344" t="s">
        <v>859</v>
      </c>
      <c r="I344" t="s">
        <v>141</v>
      </c>
      <c r="J344" t="str">
        <f t="shared" si="19"/>
        <v>CO</v>
      </c>
      <c r="K344">
        <v>39.694166000000003</v>
      </c>
      <c r="L344" s="45">
        <v>-104.980189</v>
      </c>
      <c r="M344" s="47" t="s">
        <v>402</v>
      </c>
      <c r="N344" t="s">
        <v>494</v>
      </c>
      <c r="O344" s="2">
        <v>128</v>
      </c>
      <c r="P344" t="s">
        <v>144</v>
      </c>
      <c r="Q344" s="47" t="s">
        <v>162</v>
      </c>
      <c r="V344">
        <v>73</v>
      </c>
      <c r="Z344" s="48">
        <f t="shared" si="17"/>
        <v>73</v>
      </c>
      <c r="AA344" s="2"/>
      <c r="AE344" s="47"/>
      <c r="AG344" s="14"/>
      <c r="AH344" s="14"/>
      <c r="AI344" s="89">
        <f t="shared" si="20"/>
        <v>0</v>
      </c>
      <c r="AJ344" s="36"/>
      <c r="AK344" s="36"/>
    </row>
    <row r="345" spans="1:37" x14ac:dyDescent="0.25">
      <c r="A345">
        <v>1647</v>
      </c>
      <c r="B345" t="s">
        <v>860</v>
      </c>
      <c r="D345" t="s">
        <v>905</v>
      </c>
      <c r="E345" s="2" t="s">
        <v>1033</v>
      </c>
      <c r="G345" s="17" t="str">
        <f ca="1">IF(MasterTable[[#This Row],[Year Completed]]&lt;=YEAR(TODAY()),"Existing TOD","Planned TOD")</f>
        <v>Planned TOD</v>
      </c>
      <c r="H345" t="s">
        <v>861</v>
      </c>
      <c r="I345" t="s">
        <v>141</v>
      </c>
      <c r="J345" t="str">
        <f t="shared" si="19"/>
        <v>CO</v>
      </c>
      <c r="K345">
        <v>39.733426000000001</v>
      </c>
      <c r="L345" s="45">
        <v>-105.020838</v>
      </c>
      <c r="M345" s="47" t="s">
        <v>638</v>
      </c>
      <c r="N345" t="s">
        <v>639</v>
      </c>
      <c r="O345" s="2">
        <v>175</v>
      </c>
      <c r="P345" t="s">
        <v>144</v>
      </c>
      <c r="Q345" s="47" t="s">
        <v>145</v>
      </c>
      <c r="R345" s="4" t="s">
        <v>110</v>
      </c>
      <c r="T345">
        <v>132</v>
      </c>
      <c r="V345">
        <v>37</v>
      </c>
      <c r="Z345" s="48">
        <f t="shared" si="17"/>
        <v>169</v>
      </c>
      <c r="AA345" s="2"/>
      <c r="AE345" s="47"/>
      <c r="AG345" s="14"/>
      <c r="AH345" s="14"/>
      <c r="AI345" s="89">
        <f t="shared" si="20"/>
        <v>0</v>
      </c>
      <c r="AJ345" s="36"/>
      <c r="AK345" s="36"/>
    </row>
    <row r="346" spans="1:37" x14ac:dyDescent="0.25">
      <c r="A346">
        <v>1648</v>
      </c>
      <c r="B346" t="s">
        <v>862</v>
      </c>
      <c r="E346" s="2">
        <v>2024</v>
      </c>
      <c r="G346" s="17" t="str">
        <f ca="1">IF(MasterTable[[#This Row],[Year Completed]]&lt;=YEAR(TODAY()),"Existing TOD","Planned TOD")</f>
        <v>Existing TOD</v>
      </c>
      <c r="H346" t="s">
        <v>863</v>
      </c>
      <c r="I346" t="s">
        <v>651</v>
      </c>
      <c r="J346" t="str">
        <f t="shared" si="19"/>
        <v>CO</v>
      </c>
      <c r="K346">
        <v>39.738238000000003</v>
      </c>
      <c r="L346" s="45">
        <v>-105.07758200000001</v>
      </c>
      <c r="M346" s="47" t="s">
        <v>638</v>
      </c>
      <c r="N346" t="s">
        <v>663</v>
      </c>
      <c r="O346" s="2">
        <v>179</v>
      </c>
      <c r="P346" t="s">
        <v>144</v>
      </c>
      <c r="Q346" s="47" t="s">
        <v>150</v>
      </c>
      <c r="R346" s="4" t="s">
        <v>110</v>
      </c>
      <c r="T346">
        <v>40</v>
      </c>
      <c r="Z346" s="48">
        <f t="shared" si="17"/>
        <v>40</v>
      </c>
      <c r="AA346" s="2"/>
      <c r="AE346" s="47"/>
      <c r="AG346" s="14"/>
      <c r="AH346" s="14"/>
      <c r="AI346" s="89">
        <f t="shared" si="20"/>
        <v>0</v>
      </c>
      <c r="AJ346" s="36"/>
      <c r="AK346" s="36"/>
    </row>
    <row r="347" spans="1:37" ht="15" customHeight="1" x14ac:dyDescent="0.25">
      <c r="A347">
        <v>1649</v>
      </c>
      <c r="B347" t="s">
        <v>864</v>
      </c>
      <c r="E347" s="2">
        <v>2024</v>
      </c>
      <c r="G347" s="17" t="str">
        <f ca="1">IF(MasterTable[[#This Row],[Year Completed]]&lt;=YEAR(TODAY()),"Existing TOD","Planned TOD")</f>
        <v>Existing TOD</v>
      </c>
      <c r="H347" t="s">
        <v>1042</v>
      </c>
      <c r="I347" t="s">
        <v>338</v>
      </c>
      <c r="J347" t="str">
        <f t="shared" si="19"/>
        <v>CO</v>
      </c>
      <c r="K347">
        <v>39.802665375110202</v>
      </c>
      <c r="L347" s="45">
        <v>-105.078778598196</v>
      </c>
      <c r="M347" s="47" t="s">
        <v>339</v>
      </c>
      <c r="N347" t="s">
        <v>90</v>
      </c>
      <c r="O347" s="2">
        <v>34</v>
      </c>
      <c r="P347" t="s">
        <v>144</v>
      </c>
      <c r="Q347" s="47" t="s">
        <v>150</v>
      </c>
      <c r="R347" s="4" t="s">
        <v>110</v>
      </c>
      <c r="T347">
        <v>50</v>
      </c>
      <c r="Z347" s="48">
        <f t="shared" si="17"/>
        <v>50</v>
      </c>
      <c r="AA347" s="2"/>
      <c r="AE347" s="47"/>
      <c r="AG347" s="14">
        <v>1893</v>
      </c>
      <c r="AH347" s="14"/>
      <c r="AI347" s="89">
        <f t="shared" si="20"/>
        <v>1893</v>
      </c>
      <c r="AJ347" s="36"/>
      <c r="AK347" s="36">
        <v>54</v>
      </c>
    </row>
    <row r="348" spans="1:37" x14ac:dyDescent="0.25">
      <c r="A348">
        <v>1650</v>
      </c>
      <c r="B348" t="s">
        <v>865</v>
      </c>
      <c r="E348" s="2">
        <v>2017</v>
      </c>
      <c r="G348" s="17" t="str">
        <f ca="1">IF(MasterTable[[#This Row],[Year Completed]]&lt;=YEAR(TODAY()),"Existing TOD","Planned TOD")</f>
        <v>Existing TOD</v>
      </c>
      <c r="H348" t="s">
        <v>866</v>
      </c>
      <c r="I348" t="s">
        <v>141</v>
      </c>
      <c r="J348" t="str">
        <f t="shared" si="19"/>
        <v>CO</v>
      </c>
      <c r="K348">
        <v>39.678994000000003</v>
      </c>
      <c r="L348" s="45">
        <v>-104.99632699999999</v>
      </c>
      <c r="M348" s="47" t="s">
        <v>531</v>
      </c>
      <c r="N348" t="s">
        <v>75</v>
      </c>
      <c r="O348" s="2">
        <v>61</v>
      </c>
      <c r="P348" t="s">
        <v>144</v>
      </c>
      <c r="Q348" s="47" t="s">
        <v>162</v>
      </c>
      <c r="R348" s="4" t="s">
        <v>110</v>
      </c>
      <c r="V348">
        <v>28</v>
      </c>
      <c r="Z348" s="48">
        <f t="shared" si="17"/>
        <v>28</v>
      </c>
      <c r="AA348" s="2"/>
      <c r="AE348" s="47"/>
      <c r="AG348" s="14"/>
      <c r="AH348" s="14"/>
      <c r="AI348" s="89">
        <f t="shared" si="20"/>
        <v>0</v>
      </c>
      <c r="AJ348" s="36"/>
      <c r="AK348" s="36"/>
    </row>
    <row r="349" spans="1:37" x14ac:dyDescent="0.25">
      <c r="A349">
        <v>1652</v>
      </c>
      <c r="B349" t="s">
        <v>867</v>
      </c>
      <c r="E349" s="2" t="s">
        <v>115</v>
      </c>
      <c r="G349" s="17" t="str">
        <f ca="1">IF(MasterTable[[#This Row],[Year Completed]]&lt;=YEAR(TODAY()),"Existing TOD","Planned TOD")</f>
        <v>Planned TOD</v>
      </c>
      <c r="H349" t="s">
        <v>868</v>
      </c>
      <c r="I349" t="s">
        <v>141</v>
      </c>
      <c r="J349" t="str">
        <f t="shared" si="19"/>
        <v>CO</v>
      </c>
      <c r="K349">
        <v>39.736503999999996</v>
      </c>
      <c r="L349" s="45">
        <v>-105.007456</v>
      </c>
      <c r="M349" s="47" t="s">
        <v>142</v>
      </c>
      <c r="N349" t="s">
        <v>143</v>
      </c>
      <c r="O349" s="2">
        <v>66</v>
      </c>
      <c r="P349" t="s">
        <v>144</v>
      </c>
      <c r="Q349" s="47" t="s">
        <v>162</v>
      </c>
      <c r="R349" s="4" t="s">
        <v>110</v>
      </c>
      <c r="V349">
        <v>200</v>
      </c>
      <c r="Z349" s="48">
        <f t="shared" ref="Z349:Z412" si="21">SUM(T349:Y349)</f>
        <v>200</v>
      </c>
      <c r="AA349" s="106"/>
      <c r="AE349" s="47"/>
      <c r="AG349" s="14"/>
      <c r="AH349" s="14"/>
      <c r="AI349" s="89">
        <f t="shared" si="20"/>
        <v>0</v>
      </c>
      <c r="AJ349" s="36"/>
      <c r="AK349" s="36"/>
    </row>
    <row r="350" spans="1:37" x14ac:dyDescent="0.25">
      <c r="A350">
        <v>1653</v>
      </c>
      <c r="B350" t="s">
        <v>869</v>
      </c>
      <c r="C350" t="s">
        <v>870</v>
      </c>
      <c r="E350" s="2" t="s">
        <v>1173</v>
      </c>
      <c r="G350" s="17" t="str">
        <f ca="1">IF(MasterTable[[#This Row],[Year Completed]]&lt;=YEAR(TODAY()),"Existing TOD","Planned TOD")</f>
        <v>Planned TOD</v>
      </c>
      <c r="H350" t="s">
        <v>1202</v>
      </c>
      <c r="I350" t="s">
        <v>141</v>
      </c>
      <c r="J350" s="12" t="str">
        <f t="shared" si="19"/>
        <v>CO</v>
      </c>
      <c r="K350">
        <v>39.769759000000001</v>
      </c>
      <c r="L350" s="43">
        <v>-104.996741</v>
      </c>
      <c r="M350" s="47" t="s">
        <v>249</v>
      </c>
      <c r="N350" t="s">
        <v>250</v>
      </c>
      <c r="O350" s="2">
        <v>227</v>
      </c>
      <c r="P350" t="s">
        <v>168</v>
      </c>
      <c r="Q350" s="47" t="s">
        <v>162</v>
      </c>
      <c r="R350" s="4" t="s">
        <v>110</v>
      </c>
      <c r="V350">
        <v>427</v>
      </c>
      <c r="Z350" s="48">
        <f t="shared" si="21"/>
        <v>427</v>
      </c>
      <c r="AA350" s="2"/>
      <c r="AB350" s="2"/>
      <c r="AE350" s="50" t="s">
        <v>169</v>
      </c>
      <c r="AG350" s="14">
        <v>5656</v>
      </c>
      <c r="AH350" s="14"/>
      <c r="AI350" s="89">
        <f t="shared" si="20"/>
        <v>5656</v>
      </c>
      <c r="AJ350" s="36"/>
      <c r="AK350" s="36"/>
    </row>
    <row r="351" spans="1:37" x14ac:dyDescent="0.25">
      <c r="A351">
        <v>1654</v>
      </c>
      <c r="B351" t="s">
        <v>871</v>
      </c>
      <c r="C351" t="s">
        <v>872</v>
      </c>
      <c r="E351" s="2" t="s">
        <v>622</v>
      </c>
      <c r="G351" s="17" t="str">
        <f ca="1">IF(MasterTable[[#This Row],[Year Completed]]&lt;=YEAR(TODAY()),"Existing TOD","Planned TOD")</f>
        <v>Planned TOD</v>
      </c>
      <c r="H351" t="s">
        <v>873</v>
      </c>
      <c r="I351" t="s">
        <v>141</v>
      </c>
      <c r="J351" s="12" t="str">
        <f t="shared" si="19"/>
        <v>CO</v>
      </c>
      <c r="K351">
        <v>39.771920999999999</v>
      </c>
      <c r="L351" s="43">
        <v>-104.996031</v>
      </c>
      <c r="M351" s="47" t="s">
        <v>249</v>
      </c>
      <c r="N351" t="s">
        <v>250</v>
      </c>
      <c r="O351" s="2">
        <v>227</v>
      </c>
      <c r="P351" t="s">
        <v>144</v>
      </c>
      <c r="Q351" s="47" t="s">
        <v>162</v>
      </c>
      <c r="R351" s="4" t="s">
        <v>110</v>
      </c>
      <c r="V351">
        <v>298</v>
      </c>
      <c r="Z351" s="48">
        <f t="shared" si="21"/>
        <v>298</v>
      </c>
      <c r="AA351" s="2"/>
      <c r="AE351" s="47" t="s">
        <v>158</v>
      </c>
      <c r="AG351" s="14"/>
      <c r="AH351" s="14"/>
      <c r="AI351" s="89">
        <f t="shared" si="20"/>
        <v>0</v>
      </c>
      <c r="AJ351" s="36"/>
      <c r="AK351" s="36"/>
    </row>
    <row r="352" spans="1:37" x14ac:dyDescent="0.25">
      <c r="A352">
        <v>1655</v>
      </c>
      <c r="B352" t="s">
        <v>874</v>
      </c>
      <c r="E352" s="2">
        <v>2024</v>
      </c>
      <c r="G352" s="17" t="str">
        <f ca="1">IF(MasterTable[[#This Row],[Year Completed]]&lt;=YEAR(TODAY()),"Existing TOD","Planned TOD")</f>
        <v>Existing TOD</v>
      </c>
      <c r="H352" t="s">
        <v>1211</v>
      </c>
      <c r="I352" t="s">
        <v>141</v>
      </c>
      <c r="J352" t="str">
        <f t="shared" si="19"/>
        <v>CO</v>
      </c>
      <c r="K352">
        <v>39.772235000000002</v>
      </c>
      <c r="L352" s="43">
        <v>-104.970658</v>
      </c>
      <c r="M352" s="51" t="s">
        <v>241</v>
      </c>
      <c r="N352" s="4" t="s">
        <v>242</v>
      </c>
      <c r="O352" s="2">
        <v>236</v>
      </c>
      <c r="P352" t="s">
        <v>144</v>
      </c>
      <c r="Q352" s="47" t="s">
        <v>162</v>
      </c>
      <c r="R352" s="4" t="s">
        <v>110</v>
      </c>
      <c r="V352">
        <v>187</v>
      </c>
      <c r="Z352" s="48">
        <f t="shared" si="21"/>
        <v>187</v>
      </c>
      <c r="AA352" s="2"/>
      <c r="AE352" s="47"/>
      <c r="AG352" s="14"/>
      <c r="AH352" s="14"/>
      <c r="AI352" s="89">
        <f t="shared" si="20"/>
        <v>0</v>
      </c>
      <c r="AJ352" s="36"/>
      <c r="AK352" s="36"/>
    </row>
    <row r="353" spans="1:37" x14ac:dyDescent="0.25">
      <c r="A353">
        <v>1656</v>
      </c>
      <c r="B353" s="1" t="s">
        <v>1131</v>
      </c>
      <c r="C353" t="s">
        <v>875</v>
      </c>
      <c r="E353" s="2">
        <v>2024</v>
      </c>
      <c r="G353" s="17" t="str">
        <f ca="1">IF(MasterTable[[#This Row],[Year Completed]]&lt;=YEAR(TODAY()),"Existing TOD","Planned TOD")</f>
        <v>Existing TOD</v>
      </c>
      <c r="H353" t="s">
        <v>1178</v>
      </c>
      <c r="I353" t="s">
        <v>472</v>
      </c>
      <c r="J353" t="str">
        <f t="shared" si="19"/>
        <v>CO</v>
      </c>
      <c r="K353">
        <v>39.544072</v>
      </c>
      <c r="L353" s="43">
        <v>-104.870682</v>
      </c>
      <c r="M353" s="47" t="s">
        <v>402</v>
      </c>
      <c r="N353" t="s">
        <v>83</v>
      </c>
      <c r="O353" s="2">
        <v>121</v>
      </c>
      <c r="P353" t="s">
        <v>168</v>
      </c>
      <c r="Q353" s="47" t="s">
        <v>162</v>
      </c>
      <c r="R353" s="4" t="s">
        <v>110</v>
      </c>
      <c r="V353">
        <v>425</v>
      </c>
      <c r="Z353" s="48">
        <f t="shared" si="21"/>
        <v>425</v>
      </c>
      <c r="AA353" s="2"/>
      <c r="AE353" s="50" t="s">
        <v>169</v>
      </c>
      <c r="AG353" s="14">
        <v>3000</v>
      </c>
      <c r="AH353" s="14"/>
      <c r="AI353" s="89">
        <f t="shared" si="20"/>
        <v>3000</v>
      </c>
      <c r="AJ353" s="36"/>
      <c r="AK353" s="36"/>
    </row>
    <row r="354" spans="1:37" x14ac:dyDescent="0.25">
      <c r="A354">
        <v>1657</v>
      </c>
      <c r="B354" t="s">
        <v>876</v>
      </c>
      <c r="E354" s="2" t="s">
        <v>115</v>
      </c>
      <c r="G354" s="17" t="str">
        <f ca="1">IF(MasterTable[[#This Row],[Year Completed]]&lt;=YEAR(TODAY()),"Existing TOD","Planned TOD")</f>
        <v>Planned TOD</v>
      </c>
      <c r="H354" t="s">
        <v>877</v>
      </c>
      <c r="I354" t="s">
        <v>359</v>
      </c>
      <c r="J354" t="str">
        <f t="shared" si="19"/>
        <v>CO</v>
      </c>
      <c r="K354">
        <v>39.710033000000003</v>
      </c>
      <c r="L354" s="43">
        <v>-104.823228</v>
      </c>
      <c r="M354" s="47" t="s">
        <v>360</v>
      </c>
      <c r="N354" t="s">
        <v>64</v>
      </c>
      <c r="O354" s="2">
        <v>234</v>
      </c>
      <c r="P354" t="s">
        <v>168</v>
      </c>
      <c r="Q354" s="52" t="s">
        <v>115</v>
      </c>
      <c r="R354" s="4" t="s">
        <v>110</v>
      </c>
      <c r="V354">
        <v>256</v>
      </c>
      <c r="Z354" s="48">
        <f t="shared" si="21"/>
        <v>256</v>
      </c>
      <c r="AA354" s="2"/>
      <c r="AE354" s="47" t="s">
        <v>192</v>
      </c>
      <c r="AG354" s="14"/>
      <c r="AH354" s="14"/>
      <c r="AI354" s="89">
        <f t="shared" si="20"/>
        <v>0</v>
      </c>
      <c r="AJ354" s="36">
        <v>119</v>
      </c>
      <c r="AK354" s="36"/>
    </row>
    <row r="355" spans="1:37" x14ac:dyDescent="0.25">
      <c r="A355">
        <v>1658</v>
      </c>
      <c r="B355" t="s">
        <v>1139</v>
      </c>
      <c r="C355" t="s">
        <v>878</v>
      </c>
      <c r="D355" t="s">
        <v>1140</v>
      </c>
      <c r="E355" s="2">
        <v>2023</v>
      </c>
      <c r="G355" s="17" t="str">
        <f ca="1">IF(MasterTable[[#This Row],[Year Completed]]&lt;=YEAR(TODAY()),"Existing TOD","Planned TOD")</f>
        <v>Existing TOD</v>
      </c>
      <c r="H355" t="s">
        <v>879</v>
      </c>
      <c r="I355" t="s">
        <v>774</v>
      </c>
      <c r="J355" t="str">
        <f t="shared" si="19"/>
        <v>CO</v>
      </c>
      <c r="K355">
        <v>39.883681000000003</v>
      </c>
      <c r="L355" s="43">
        <v>-104.93829700000001</v>
      </c>
      <c r="M355" s="47" t="s">
        <v>718</v>
      </c>
      <c r="N355" t="s">
        <v>775</v>
      </c>
      <c r="O355" s="2">
        <v>254</v>
      </c>
      <c r="P355" t="s">
        <v>144</v>
      </c>
      <c r="Q355" s="47" t="s">
        <v>150</v>
      </c>
      <c r="R355" s="4" t="s">
        <v>110</v>
      </c>
      <c r="T355">
        <v>142</v>
      </c>
      <c r="Z355" s="48">
        <f t="shared" si="21"/>
        <v>142</v>
      </c>
      <c r="AA355" s="2"/>
      <c r="AE355" s="47"/>
      <c r="AG355" s="14"/>
      <c r="AH355" s="14"/>
      <c r="AI355" s="89">
        <f t="shared" si="20"/>
        <v>0</v>
      </c>
      <c r="AJ355" s="36"/>
      <c r="AK355" s="36">
        <v>236</v>
      </c>
    </row>
    <row r="356" spans="1:37" x14ac:dyDescent="0.25">
      <c r="A356">
        <v>1659</v>
      </c>
      <c r="B356" t="s">
        <v>1104</v>
      </c>
      <c r="C356" t="s">
        <v>880</v>
      </c>
      <c r="E356" s="2">
        <v>2024</v>
      </c>
      <c r="G356" s="17" t="str">
        <f ca="1">IF(MasterTable[[#This Row],[Year Completed]]&lt;=YEAR(TODAY()),"Existing TOD","Planned TOD")</f>
        <v>Existing TOD</v>
      </c>
      <c r="H356" t="s">
        <v>1218</v>
      </c>
      <c r="I356" t="s">
        <v>141</v>
      </c>
      <c r="J356" t="str">
        <f t="shared" si="19"/>
        <v>CO</v>
      </c>
      <c r="K356">
        <v>39.767767999999997</v>
      </c>
      <c r="L356" s="43">
        <v>-104.891552</v>
      </c>
      <c r="M356" s="51" t="s">
        <v>241</v>
      </c>
      <c r="N356" t="s">
        <v>67</v>
      </c>
      <c r="O356" s="2">
        <v>219</v>
      </c>
      <c r="P356" t="s">
        <v>144</v>
      </c>
      <c r="Q356" s="47" t="s">
        <v>162</v>
      </c>
      <c r="R356" s="4" t="s">
        <v>110</v>
      </c>
      <c r="V356">
        <v>301</v>
      </c>
      <c r="Z356" s="48">
        <f t="shared" si="21"/>
        <v>301</v>
      </c>
      <c r="AA356" s="2"/>
      <c r="AE356" s="47"/>
      <c r="AG356" s="14"/>
      <c r="AH356" s="14"/>
      <c r="AI356" s="89">
        <f t="shared" si="20"/>
        <v>0</v>
      </c>
      <c r="AJ356" s="36"/>
      <c r="AK356" s="36">
        <v>380</v>
      </c>
    </row>
    <row r="357" spans="1:37" x14ac:dyDescent="0.25">
      <c r="A357">
        <v>1660</v>
      </c>
      <c r="B357" t="s">
        <v>881</v>
      </c>
      <c r="E357" s="2" t="s">
        <v>115</v>
      </c>
      <c r="G357" s="17" t="str">
        <f ca="1">IF(MasterTable[[#This Row],[Year Completed]]&lt;=YEAR(TODAY()),"Existing TOD","Planned TOD")</f>
        <v>Planned TOD</v>
      </c>
      <c r="H357" t="s">
        <v>1130</v>
      </c>
      <c r="I357" t="s">
        <v>141</v>
      </c>
      <c r="J357" t="str">
        <f t="shared" si="19"/>
        <v>CO</v>
      </c>
      <c r="K357">
        <v>39.768720000000002</v>
      </c>
      <c r="L357" s="43">
        <v>-104.891402</v>
      </c>
      <c r="M357" s="51" t="s">
        <v>241</v>
      </c>
      <c r="N357" t="s">
        <v>67</v>
      </c>
      <c r="O357" s="2">
        <v>219</v>
      </c>
      <c r="P357" t="s">
        <v>168</v>
      </c>
      <c r="Q357" s="47" t="s">
        <v>162</v>
      </c>
      <c r="R357" s="4" t="s">
        <v>110</v>
      </c>
      <c r="V357">
        <v>341</v>
      </c>
      <c r="Z357" s="48">
        <f t="shared" si="21"/>
        <v>341</v>
      </c>
      <c r="AA357" s="2"/>
      <c r="AE357" s="47" t="s">
        <v>169</v>
      </c>
      <c r="AG357" s="14">
        <v>6000</v>
      </c>
      <c r="AH357" s="14"/>
      <c r="AI357" s="89">
        <f t="shared" si="20"/>
        <v>6000</v>
      </c>
      <c r="AJ357" s="36"/>
      <c r="AK357" s="36">
        <v>430</v>
      </c>
    </row>
    <row r="358" spans="1:37" x14ac:dyDescent="0.25">
      <c r="A358">
        <v>1661</v>
      </c>
      <c r="B358" t="s">
        <v>1190</v>
      </c>
      <c r="C358" t="s">
        <v>882</v>
      </c>
      <c r="E358" s="2" t="s">
        <v>1033</v>
      </c>
      <c r="G358" s="17" t="str">
        <f ca="1">IF(MasterTable[[#This Row],[Year Completed]]&lt;=YEAR(TODAY()),"Existing TOD","Planned TOD")</f>
        <v>Planned TOD</v>
      </c>
      <c r="H358" t="s">
        <v>1103</v>
      </c>
      <c r="I358" t="s">
        <v>359</v>
      </c>
      <c r="J358" t="str">
        <f t="shared" si="19"/>
        <v>CO</v>
      </c>
      <c r="K358">
        <v>39.706626</v>
      </c>
      <c r="L358" s="43">
        <v>-104.81845300000001</v>
      </c>
      <c r="M358" s="47" t="s">
        <v>360</v>
      </c>
      <c r="N358" t="s">
        <v>64</v>
      </c>
      <c r="O358" s="2">
        <v>234</v>
      </c>
      <c r="P358" t="s">
        <v>144</v>
      </c>
      <c r="Q358" s="47" t="s">
        <v>162</v>
      </c>
      <c r="R358" s="4" t="s">
        <v>110</v>
      </c>
      <c r="V358">
        <v>357</v>
      </c>
      <c r="Z358" s="48">
        <f t="shared" si="21"/>
        <v>357</v>
      </c>
      <c r="AA358" s="2"/>
      <c r="AE358" s="47"/>
      <c r="AG358" s="14"/>
      <c r="AH358" s="14"/>
      <c r="AI358" s="89">
        <f t="shared" si="20"/>
        <v>0</v>
      </c>
      <c r="AJ358" s="36"/>
      <c r="AK358" s="36"/>
    </row>
    <row r="359" spans="1:37" x14ac:dyDescent="0.25">
      <c r="A359">
        <v>1662</v>
      </c>
      <c r="B359" t="s">
        <v>1191</v>
      </c>
      <c r="C359" t="s">
        <v>883</v>
      </c>
      <c r="E359" s="2" t="s">
        <v>622</v>
      </c>
      <c r="G359" s="17" t="str">
        <f ca="1">IF(MasterTable[[#This Row],[Year Completed]]&lt;=YEAR(TODAY()),"Existing TOD","Planned TOD")</f>
        <v>Planned TOD</v>
      </c>
      <c r="H359" t="s">
        <v>884</v>
      </c>
      <c r="I359" t="s">
        <v>359</v>
      </c>
      <c r="J359" t="str">
        <f t="shared" si="19"/>
        <v>CO</v>
      </c>
      <c r="K359">
        <v>39.706391000000004</v>
      </c>
      <c r="L359" s="43">
        <v>-104.81619499999999</v>
      </c>
      <c r="M359" s="47" t="s">
        <v>360</v>
      </c>
      <c r="N359" t="s">
        <v>64</v>
      </c>
      <c r="O359" s="2">
        <v>234</v>
      </c>
      <c r="P359" t="s">
        <v>144</v>
      </c>
      <c r="Q359" s="47" t="s">
        <v>162</v>
      </c>
      <c r="R359" s="4" t="s">
        <v>110</v>
      </c>
      <c r="V359">
        <v>416</v>
      </c>
      <c r="Z359" s="48">
        <f t="shared" si="21"/>
        <v>416</v>
      </c>
      <c r="AA359" s="2"/>
      <c r="AE359" s="47"/>
      <c r="AG359" s="14"/>
      <c r="AH359" s="14"/>
      <c r="AI359" s="89">
        <f t="shared" si="20"/>
        <v>0</v>
      </c>
      <c r="AJ359" s="36"/>
      <c r="AK359" s="36"/>
    </row>
    <row r="360" spans="1:37" x14ac:dyDescent="0.25">
      <c r="A360">
        <v>1663</v>
      </c>
      <c r="B360" t="s">
        <v>1194</v>
      </c>
      <c r="C360" t="s">
        <v>1193</v>
      </c>
      <c r="E360" s="2" t="s">
        <v>622</v>
      </c>
      <c r="G360" s="17" t="str">
        <f ca="1">IF(MasterTable[[#This Row],[Year Completed]]&lt;=YEAR(TODAY()),"Existing TOD","Planned TOD")</f>
        <v>Planned TOD</v>
      </c>
      <c r="H360" t="s">
        <v>1192</v>
      </c>
      <c r="I360" t="s">
        <v>359</v>
      </c>
      <c r="J360" t="str">
        <f t="shared" si="19"/>
        <v>CO</v>
      </c>
      <c r="K360">
        <v>39.706377000000003</v>
      </c>
      <c r="L360" s="43">
        <v>-104.81355499999999</v>
      </c>
      <c r="M360" s="47" t="s">
        <v>360</v>
      </c>
      <c r="N360" t="s">
        <v>64</v>
      </c>
      <c r="O360" s="2">
        <v>234</v>
      </c>
      <c r="P360" t="s">
        <v>144</v>
      </c>
      <c r="Q360" s="47" t="s">
        <v>522</v>
      </c>
      <c r="R360" s="4" t="s">
        <v>110</v>
      </c>
      <c r="X360">
        <v>222</v>
      </c>
      <c r="Z360" s="48">
        <f t="shared" si="21"/>
        <v>222</v>
      </c>
      <c r="AA360" s="2"/>
      <c r="AE360" s="47"/>
      <c r="AG360" s="14"/>
      <c r="AH360" s="14"/>
      <c r="AI360" s="89">
        <f t="shared" si="20"/>
        <v>0</v>
      </c>
      <c r="AJ360" s="36"/>
      <c r="AK360" s="36"/>
    </row>
    <row r="361" spans="1:37" x14ac:dyDescent="0.25">
      <c r="A361">
        <v>1664</v>
      </c>
      <c r="B361" t="s">
        <v>1039</v>
      </c>
      <c r="E361" s="2">
        <v>2023</v>
      </c>
      <c r="G361" s="17" t="str">
        <f ca="1">IF(MasterTable[[#This Row],[Year Completed]]&lt;=YEAR(TODAY()),"Existing TOD","Planned TOD")</f>
        <v>Existing TOD</v>
      </c>
      <c r="H361" t="s">
        <v>1138</v>
      </c>
      <c r="I361" t="s">
        <v>141</v>
      </c>
      <c r="J361" t="str">
        <f t="shared" si="19"/>
        <v>CO</v>
      </c>
      <c r="K361">
        <v>39.773854999999998</v>
      </c>
      <c r="L361" s="43">
        <v>-104.97340199999999</v>
      </c>
      <c r="M361" s="51" t="s">
        <v>241</v>
      </c>
      <c r="N361" s="4" t="s">
        <v>242</v>
      </c>
      <c r="O361" s="2">
        <v>236</v>
      </c>
      <c r="P361" t="s">
        <v>168</v>
      </c>
      <c r="Q361" s="47" t="s">
        <v>162</v>
      </c>
      <c r="R361" s="4" t="s">
        <v>110</v>
      </c>
      <c r="V361">
        <v>408</v>
      </c>
      <c r="Z361" s="48">
        <f t="shared" si="21"/>
        <v>408</v>
      </c>
      <c r="AA361" s="2"/>
      <c r="AE361" s="50" t="s">
        <v>169</v>
      </c>
      <c r="AG361" s="14">
        <v>13000</v>
      </c>
      <c r="AH361" s="14"/>
      <c r="AI361" s="89">
        <f t="shared" si="20"/>
        <v>13000</v>
      </c>
      <c r="AJ361" s="36"/>
      <c r="AK361" s="36">
        <v>422</v>
      </c>
    </row>
    <row r="362" spans="1:37" x14ac:dyDescent="0.25">
      <c r="A362">
        <v>1665</v>
      </c>
      <c r="B362" s="1" t="s">
        <v>885</v>
      </c>
      <c r="D362" t="s">
        <v>931</v>
      </c>
      <c r="E362" s="2">
        <v>2024</v>
      </c>
      <c r="G362" s="17" t="str">
        <f ca="1">IF(MasterTable[[#This Row],[Year Completed]]&lt;=YEAR(TODAY()),"Existing TOD","Planned TOD")</f>
        <v>Existing TOD</v>
      </c>
      <c r="H362" t="s">
        <v>956</v>
      </c>
      <c r="I362" t="s">
        <v>141</v>
      </c>
      <c r="J362" t="str">
        <f t="shared" si="19"/>
        <v>CO</v>
      </c>
      <c r="K362">
        <v>39.809753000000001</v>
      </c>
      <c r="L362" s="43">
        <v>-104.78251</v>
      </c>
      <c r="M362" s="51" t="s">
        <v>241</v>
      </c>
      <c r="N362" s="12" t="s">
        <v>280</v>
      </c>
      <c r="O362" s="2">
        <v>237</v>
      </c>
      <c r="P362" t="s">
        <v>144</v>
      </c>
      <c r="Q362" s="47" t="s">
        <v>162</v>
      </c>
      <c r="R362" s="4" t="s">
        <v>110</v>
      </c>
      <c r="V362">
        <v>272</v>
      </c>
      <c r="Z362" s="48">
        <f t="shared" si="21"/>
        <v>272</v>
      </c>
      <c r="AA362" s="2"/>
      <c r="AE362" s="47"/>
      <c r="AG362" s="14"/>
      <c r="AH362" s="14"/>
      <c r="AI362" s="89">
        <f t="shared" si="20"/>
        <v>0</v>
      </c>
      <c r="AJ362" s="36"/>
      <c r="AK362" s="36"/>
    </row>
    <row r="363" spans="1:37" x14ac:dyDescent="0.25">
      <c r="A363">
        <v>1666</v>
      </c>
      <c r="B363" t="s">
        <v>886</v>
      </c>
      <c r="E363" s="2">
        <v>2021</v>
      </c>
      <c r="G363" s="17" t="str">
        <f ca="1">IF(MasterTable[[#This Row],[Year Completed]]&lt;=YEAR(TODAY()),"Existing TOD","Planned TOD")</f>
        <v>Existing TOD</v>
      </c>
      <c r="H363" t="s">
        <v>887</v>
      </c>
      <c r="I363" t="s">
        <v>141</v>
      </c>
      <c r="J363" t="str">
        <f t="shared" si="19"/>
        <v>CO</v>
      </c>
      <c r="K363">
        <v>39.767710000000001</v>
      </c>
      <c r="L363" s="43">
        <v>-104.88961500000001</v>
      </c>
      <c r="M363" s="51" t="s">
        <v>241</v>
      </c>
      <c r="N363" t="s">
        <v>67</v>
      </c>
      <c r="O363" s="2">
        <v>219</v>
      </c>
      <c r="P363" t="s">
        <v>144</v>
      </c>
      <c r="Q363" s="47" t="s">
        <v>150</v>
      </c>
      <c r="R363" s="4" t="s">
        <v>106</v>
      </c>
      <c r="U363">
        <v>132</v>
      </c>
      <c r="Z363" s="48">
        <f t="shared" si="21"/>
        <v>132</v>
      </c>
      <c r="AA363" s="2"/>
      <c r="AE363" s="47"/>
      <c r="AG363" s="14"/>
      <c r="AH363" s="14"/>
      <c r="AI363" s="89"/>
      <c r="AJ363" s="36"/>
      <c r="AK363" s="36"/>
    </row>
    <row r="364" spans="1:37" x14ac:dyDescent="0.25">
      <c r="A364">
        <v>1667</v>
      </c>
      <c r="B364" t="s">
        <v>1217</v>
      </c>
      <c r="C364" t="s">
        <v>888</v>
      </c>
      <c r="D364" t="s">
        <v>1219</v>
      </c>
      <c r="E364" s="2">
        <v>2023</v>
      </c>
      <c r="G364" s="17" t="str">
        <f ca="1">IF(MasterTable[[#This Row],[Year Completed]]&lt;=YEAR(TODAY()),"Existing TOD","Planned TOD")</f>
        <v>Existing TOD</v>
      </c>
      <c r="H364" t="s">
        <v>889</v>
      </c>
      <c r="I364" t="s">
        <v>141</v>
      </c>
      <c r="J364" t="str">
        <f t="shared" si="19"/>
        <v>CO</v>
      </c>
      <c r="K364">
        <v>39.7656868462457</v>
      </c>
      <c r="L364" s="43">
        <v>-104.891592359456</v>
      </c>
      <c r="M364" s="51" t="s">
        <v>241</v>
      </c>
      <c r="N364" t="s">
        <v>67</v>
      </c>
      <c r="O364" s="2">
        <v>219</v>
      </c>
      <c r="P364" t="s">
        <v>144</v>
      </c>
      <c r="Q364" s="47" t="s">
        <v>150</v>
      </c>
      <c r="R364" s="4" t="s">
        <v>110</v>
      </c>
      <c r="T364">
        <v>127</v>
      </c>
      <c r="Z364" s="48">
        <f t="shared" si="21"/>
        <v>127</v>
      </c>
      <c r="AA364" s="2"/>
      <c r="AE364" s="47"/>
      <c r="AG364" s="14"/>
      <c r="AH364" s="14"/>
      <c r="AI364" s="89">
        <f t="shared" ref="AI364:AI369" si="22">SUM(AF364:AH364)</f>
        <v>0</v>
      </c>
      <c r="AJ364" s="36"/>
      <c r="AK364" s="36"/>
    </row>
    <row r="365" spans="1:37" x14ac:dyDescent="0.25">
      <c r="A365">
        <v>1668</v>
      </c>
      <c r="B365" s="1" t="s">
        <v>1237</v>
      </c>
      <c r="C365" t="s">
        <v>966</v>
      </c>
      <c r="D365" t="s">
        <v>957</v>
      </c>
      <c r="E365" s="2">
        <v>2023</v>
      </c>
      <c r="G365" s="17" t="str">
        <f ca="1">IF(MasterTable[[#This Row],[Year Completed]]&lt;=YEAR(TODAY()),"Existing TOD","Planned TOD")</f>
        <v>Existing TOD</v>
      </c>
      <c r="H365" t="s">
        <v>1126</v>
      </c>
      <c r="I365" t="s">
        <v>290</v>
      </c>
      <c r="J365" t="str">
        <f t="shared" si="19"/>
        <v>CO</v>
      </c>
      <c r="K365">
        <v>40.024039000000002</v>
      </c>
      <c r="L365" s="43">
        <v>-105.25323899999999</v>
      </c>
      <c r="M365" s="47" t="s">
        <v>291</v>
      </c>
      <c r="N365" t="s">
        <v>66</v>
      </c>
      <c r="O365" s="2">
        <v>213</v>
      </c>
      <c r="P365" t="s">
        <v>168</v>
      </c>
      <c r="Q365" s="47" t="s">
        <v>162</v>
      </c>
      <c r="V365">
        <v>20</v>
      </c>
      <c r="Z365" s="48">
        <f t="shared" si="21"/>
        <v>20</v>
      </c>
      <c r="AA365" s="2"/>
      <c r="AE365" s="50" t="s">
        <v>159</v>
      </c>
      <c r="AF365" s="14">
        <v>8242</v>
      </c>
      <c r="AH365" s="14"/>
      <c r="AI365" s="89">
        <f t="shared" si="22"/>
        <v>8242</v>
      </c>
      <c r="AJ365" s="36"/>
      <c r="AK365" s="36"/>
    </row>
    <row r="366" spans="1:37" x14ac:dyDescent="0.25">
      <c r="A366">
        <v>1669</v>
      </c>
      <c r="B366" t="s">
        <v>958</v>
      </c>
      <c r="C366" t="s">
        <v>964</v>
      </c>
      <c r="D366" t="s">
        <v>957</v>
      </c>
      <c r="E366" s="2">
        <v>2021</v>
      </c>
      <c r="G366" s="17" t="str">
        <f ca="1">IF(MasterTable[[#This Row],[Year Completed]]&lt;=YEAR(TODAY()),"Existing TOD","Planned TOD")</f>
        <v>Existing TOD</v>
      </c>
      <c r="H366" t="s">
        <v>890</v>
      </c>
      <c r="I366" t="s">
        <v>290</v>
      </c>
      <c r="J366" t="str">
        <f t="shared" si="19"/>
        <v>CO</v>
      </c>
      <c r="K366">
        <v>40.024980999999997</v>
      </c>
      <c r="L366" s="43">
        <v>-105.25325599999999</v>
      </c>
      <c r="M366" s="47" t="s">
        <v>291</v>
      </c>
      <c r="N366" t="s">
        <v>66</v>
      </c>
      <c r="O366" s="2">
        <v>213</v>
      </c>
      <c r="P366" t="s">
        <v>144</v>
      </c>
      <c r="Q366" s="47" t="s">
        <v>150</v>
      </c>
      <c r="R366" s="4" t="s">
        <v>110</v>
      </c>
      <c r="T366">
        <v>47</v>
      </c>
      <c r="Z366" s="48">
        <f t="shared" si="21"/>
        <v>47</v>
      </c>
      <c r="AA366" s="2"/>
      <c r="AE366" s="47"/>
      <c r="AG366" s="14"/>
      <c r="AH366" s="14"/>
      <c r="AI366" s="89">
        <f t="shared" si="22"/>
        <v>0</v>
      </c>
      <c r="AJ366" s="36"/>
      <c r="AK366" s="36"/>
    </row>
    <row r="367" spans="1:37" x14ac:dyDescent="0.25">
      <c r="A367">
        <v>1670</v>
      </c>
      <c r="B367" t="s">
        <v>969</v>
      </c>
      <c r="D367" t="s">
        <v>957</v>
      </c>
      <c r="E367" s="2" t="s">
        <v>1033</v>
      </c>
      <c r="G367" s="17" t="str">
        <f ca="1">IF(MasterTable[[#This Row],[Year Completed]]&lt;=YEAR(TODAY()),"Existing TOD","Planned TOD")</f>
        <v>Planned TOD</v>
      </c>
      <c r="H367" t="s">
        <v>891</v>
      </c>
      <c r="I367" t="s">
        <v>290</v>
      </c>
      <c r="J367" t="str">
        <f t="shared" si="19"/>
        <v>CO</v>
      </c>
      <c r="K367">
        <v>40.024939000000003</v>
      </c>
      <c r="L367" s="43">
        <v>-105.25242900000001</v>
      </c>
      <c r="M367" s="47" t="s">
        <v>291</v>
      </c>
      <c r="N367" t="s">
        <v>66</v>
      </c>
      <c r="O367" s="2">
        <v>213</v>
      </c>
      <c r="P367" t="s">
        <v>144</v>
      </c>
      <c r="Q367" s="47" t="s">
        <v>162</v>
      </c>
      <c r="R367" s="4" t="s">
        <v>110</v>
      </c>
      <c r="V367">
        <v>32</v>
      </c>
      <c r="Z367" s="48">
        <f t="shared" si="21"/>
        <v>32</v>
      </c>
      <c r="AA367" s="2"/>
      <c r="AE367" s="47"/>
      <c r="AG367" s="14"/>
      <c r="AH367" s="14"/>
      <c r="AI367" s="89">
        <f t="shared" si="22"/>
        <v>0</v>
      </c>
      <c r="AJ367" s="36"/>
      <c r="AK367" s="36"/>
    </row>
    <row r="368" spans="1:37" x14ac:dyDescent="0.25">
      <c r="A368">
        <v>1671</v>
      </c>
      <c r="B368" s="1" t="s">
        <v>1148</v>
      </c>
      <c r="C368" t="s">
        <v>892</v>
      </c>
      <c r="D368" t="s">
        <v>957</v>
      </c>
      <c r="E368" s="2" t="s">
        <v>1033</v>
      </c>
      <c r="G368" s="17" t="str">
        <f ca="1">IF(MasterTable[[#This Row],[Year Completed]]&lt;=YEAR(TODAY()),"Existing TOD","Planned TOD")</f>
        <v>Planned TOD</v>
      </c>
      <c r="H368" t="s">
        <v>1149</v>
      </c>
      <c r="I368" t="s">
        <v>290</v>
      </c>
      <c r="J368" t="str">
        <f t="shared" si="19"/>
        <v>CO</v>
      </c>
      <c r="K368">
        <v>40.024369999999998</v>
      </c>
      <c r="L368" s="43">
        <v>-105.252467</v>
      </c>
      <c r="M368" s="47" t="s">
        <v>291</v>
      </c>
      <c r="N368" t="s">
        <v>66</v>
      </c>
      <c r="O368" s="2">
        <v>213</v>
      </c>
      <c r="P368" t="s">
        <v>144</v>
      </c>
      <c r="Q368" s="47" t="s">
        <v>162</v>
      </c>
      <c r="R368" s="4" t="s">
        <v>110</v>
      </c>
      <c r="V368">
        <v>27</v>
      </c>
      <c r="Z368" s="48">
        <f t="shared" si="21"/>
        <v>27</v>
      </c>
      <c r="AA368" s="2"/>
      <c r="AE368" s="47"/>
      <c r="AG368" s="14"/>
      <c r="AH368" s="14"/>
      <c r="AI368" s="89">
        <f t="shared" si="22"/>
        <v>0</v>
      </c>
      <c r="AJ368" s="36"/>
      <c r="AK368" s="36"/>
    </row>
    <row r="369" spans="1:37" x14ac:dyDescent="0.25">
      <c r="A369">
        <v>1672</v>
      </c>
      <c r="B369" t="s">
        <v>959</v>
      </c>
      <c r="C369" t="s">
        <v>965</v>
      </c>
      <c r="D369" t="s">
        <v>957</v>
      </c>
      <c r="E369" s="2">
        <v>2021</v>
      </c>
      <c r="G369" s="17" t="str">
        <f ca="1">IF(MasterTable[[#This Row],[Year Completed]]&lt;=YEAR(TODAY()),"Existing TOD","Planned TOD")</f>
        <v>Existing TOD</v>
      </c>
      <c r="H369" t="s">
        <v>893</v>
      </c>
      <c r="I369" t="s">
        <v>290</v>
      </c>
      <c r="J369" t="str">
        <f t="shared" si="19"/>
        <v>CO</v>
      </c>
      <c r="K369">
        <v>40.023887000000002</v>
      </c>
      <c r="L369" s="43">
        <v>-105.252585</v>
      </c>
      <c r="M369" s="47" t="s">
        <v>291</v>
      </c>
      <c r="N369" t="s">
        <v>66</v>
      </c>
      <c r="O369" s="2">
        <v>213</v>
      </c>
      <c r="P369" t="s">
        <v>144</v>
      </c>
      <c r="Q369" s="47" t="s">
        <v>150</v>
      </c>
      <c r="R369" s="4" t="s">
        <v>110</v>
      </c>
      <c r="T369">
        <v>40</v>
      </c>
      <c r="Z369" s="48">
        <f t="shared" si="21"/>
        <v>40</v>
      </c>
      <c r="AA369" s="2"/>
      <c r="AE369" s="47" t="s">
        <v>169</v>
      </c>
      <c r="AG369" s="14">
        <v>500</v>
      </c>
      <c r="AH369" s="14"/>
      <c r="AI369" s="89">
        <f t="shared" si="22"/>
        <v>500</v>
      </c>
      <c r="AJ369" s="36"/>
      <c r="AK369" s="36"/>
    </row>
    <row r="370" spans="1:37" x14ac:dyDescent="0.25">
      <c r="A370">
        <v>1674</v>
      </c>
      <c r="B370" t="s">
        <v>894</v>
      </c>
      <c r="E370" s="2" t="s">
        <v>115</v>
      </c>
      <c r="G370" s="17" t="str">
        <f ca="1">IF(MasterTable[[#This Row],[Year Completed]]&lt;=YEAR(TODAY()),"Existing TOD","Planned TOD")</f>
        <v>Planned TOD</v>
      </c>
      <c r="H370" t="s">
        <v>895</v>
      </c>
      <c r="I370" t="s">
        <v>141</v>
      </c>
      <c r="J370" t="str">
        <f t="shared" si="19"/>
        <v>CO</v>
      </c>
      <c r="K370">
        <v>39.739958000000001</v>
      </c>
      <c r="L370">
        <v>-105.04132199999999</v>
      </c>
      <c r="M370" s="47" t="s">
        <v>638</v>
      </c>
      <c r="N370" t="s">
        <v>92</v>
      </c>
      <c r="O370" s="2">
        <v>177</v>
      </c>
      <c r="P370" t="s">
        <v>144</v>
      </c>
      <c r="Q370" s="47" t="s">
        <v>162</v>
      </c>
      <c r="R370" s="4" t="s">
        <v>110</v>
      </c>
      <c r="V370">
        <v>83</v>
      </c>
      <c r="Z370" s="48">
        <f t="shared" si="21"/>
        <v>83</v>
      </c>
      <c r="AA370" s="2"/>
      <c r="AE370" s="47"/>
      <c r="AG370" s="14"/>
      <c r="AH370" s="14"/>
      <c r="AI370" s="89"/>
      <c r="AJ370" s="36"/>
      <c r="AK370" s="36"/>
    </row>
    <row r="371" spans="1:37" x14ac:dyDescent="0.25">
      <c r="A371">
        <v>1675</v>
      </c>
      <c r="B371" t="s">
        <v>1215</v>
      </c>
      <c r="C371" t="s">
        <v>1214</v>
      </c>
      <c r="E371" s="2" t="s">
        <v>622</v>
      </c>
      <c r="G371" s="17" t="str">
        <f ca="1">IF(MasterTable[[#This Row],[Year Completed]]&lt;=YEAR(TODAY()),"Existing TOD","Planned TOD")</f>
        <v>Planned TOD</v>
      </c>
      <c r="H371" t="s">
        <v>1213</v>
      </c>
      <c r="I371" t="s">
        <v>141</v>
      </c>
      <c r="J371" t="str">
        <f t="shared" si="19"/>
        <v>CO</v>
      </c>
      <c r="K371">
        <v>39.776155000000003</v>
      </c>
      <c r="L371">
        <v>-104.97063900000001</v>
      </c>
      <c r="M371" s="51" t="s">
        <v>241</v>
      </c>
      <c r="N371" s="4" t="s">
        <v>242</v>
      </c>
      <c r="O371" s="2">
        <v>236</v>
      </c>
      <c r="P371" t="s">
        <v>168</v>
      </c>
      <c r="Q371" s="52" t="s">
        <v>162</v>
      </c>
      <c r="R371" s="4" t="s">
        <v>110</v>
      </c>
      <c r="V371">
        <v>370</v>
      </c>
      <c r="Z371" s="48">
        <f t="shared" si="21"/>
        <v>370</v>
      </c>
      <c r="AA371" s="2"/>
      <c r="AE371" s="47"/>
      <c r="AG371" s="14">
        <v>28697</v>
      </c>
      <c r="AH371" s="14"/>
      <c r="AI371" s="89">
        <f>SUM(AF371:AH371)</f>
        <v>28697</v>
      </c>
      <c r="AJ371" s="36">
        <v>192</v>
      </c>
      <c r="AK371" s="36">
        <v>110</v>
      </c>
    </row>
    <row r="372" spans="1:37" x14ac:dyDescent="0.25">
      <c r="A372">
        <v>1676</v>
      </c>
      <c r="B372" t="s">
        <v>896</v>
      </c>
      <c r="E372" s="2" t="s">
        <v>622</v>
      </c>
      <c r="G372" s="17" t="str">
        <f ca="1">IF(MasterTable[[#This Row],[Year Completed]]&lt;=YEAR(TODAY()),"Existing TOD","Planned TOD")</f>
        <v>Planned TOD</v>
      </c>
      <c r="H372" t="s">
        <v>897</v>
      </c>
      <c r="I372" t="s">
        <v>651</v>
      </c>
      <c r="J372" t="str">
        <f t="shared" si="19"/>
        <v>CO</v>
      </c>
      <c r="K372">
        <v>39.735889999999998</v>
      </c>
      <c r="L372">
        <v>-105.081954</v>
      </c>
      <c r="M372" s="47" t="s">
        <v>638</v>
      </c>
      <c r="N372" t="s">
        <v>663</v>
      </c>
      <c r="O372" s="2">
        <v>179</v>
      </c>
      <c r="P372" t="s">
        <v>144</v>
      </c>
      <c r="Q372" s="47" t="s">
        <v>162</v>
      </c>
      <c r="R372" s="4" t="s">
        <v>110</v>
      </c>
      <c r="V372">
        <v>351</v>
      </c>
      <c r="Z372" s="48">
        <f t="shared" si="21"/>
        <v>351</v>
      </c>
      <c r="AA372" s="2"/>
      <c r="AE372" s="47"/>
      <c r="AG372" s="14"/>
      <c r="AH372" s="14"/>
      <c r="AI372" s="89"/>
      <c r="AJ372" s="36"/>
      <c r="AK372" s="36"/>
    </row>
    <row r="373" spans="1:37" x14ac:dyDescent="0.25">
      <c r="A373">
        <v>1677</v>
      </c>
      <c r="B373" t="s">
        <v>1226</v>
      </c>
      <c r="D373" t="s">
        <v>931</v>
      </c>
      <c r="E373" s="2" t="s">
        <v>115</v>
      </c>
      <c r="G373" s="17" t="str">
        <f ca="1">IF(MasterTable[[#This Row],[Year Completed]]&lt;=YEAR(TODAY()),"Existing TOD","Planned TOD")</f>
        <v>Planned TOD</v>
      </c>
      <c r="H373" t="s">
        <v>898</v>
      </c>
      <c r="I373" t="s">
        <v>141</v>
      </c>
      <c r="J373" t="str">
        <f t="shared" si="19"/>
        <v>CO</v>
      </c>
      <c r="K373">
        <v>39.812207000000001</v>
      </c>
      <c r="L373">
        <v>-104.782875</v>
      </c>
      <c r="M373" s="51" t="s">
        <v>241</v>
      </c>
      <c r="N373" s="12" t="s">
        <v>280</v>
      </c>
      <c r="O373" s="2">
        <v>237</v>
      </c>
      <c r="P373" t="s">
        <v>144</v>
      </c>
      <c r="Q373" s="47" t="s">
        <v>162</v>
      </c>
      <c r="R373" s="4" t="s">
        <v>110</v>
      </c>
      <c r="V373">
        <v>318</v>
      </c>
      <c r="Z373" s="48">
        <f t="shared" si="21"/>
        <v>318</v>
      </c>
      <c r="AA373" s="2"/>
      <c r="AE373" s="47"/>
      <c r="AG373" s="14"/>
      <c r="AH373" s="14"/>
      <c r="AI373" s="89"/>
      <c r="AJ373" s="36"/>
      <c r="AK373" s="36">
        <v>374</v>
      </c>
    </row>
    <row r="374" spans="1:37" x14ac:dyDescent="0.25">
      <c r="A374">
        <v>1678</v>
      </c>
      <c r="B374" t="s">
        <v>59</v>
      </c>
      <c r="C374" t="s">
        <v>1189</v>
      </c>
      <c r="E374" s="2" t="s">
        <v>115</v>
      </c>
      <c r="G374" s="17" t="str">
        <f ca="1">IF(MasterTable[[#This Row],[Year Completed]]&lt;=YEAR(TODAY()),"Existing TOD","Planned TOD")</f>
        <v>Planned TOD</v>
      </c>
      <c r="H374" t="s">
        <v>899</v>
      </c>
      <c r="I374" t="s">
        <v>359</v>
      </c>
      <c r="J374" t="str">
        <f t="shared" si="19"/>
        <v>CO</v>
      </c>
      <c r="K374">
        <v>39.719402000000002</v>
      </c>
      <c r="L374">
        <v>-104.824826</v>
      </c>
      <c r="M374" s="47" t="s">
        <v>360</v>
      </c>
      <c r="N374" t="s">
        <v>361</v>
      </c>
      <c r="O374" s="2">
        <v>230</v>
      </c>
      <c r="P374" t="s">
        <v>168</v>
      </c>
      <c r="Q374" s="47" t="s">
        <v>162</v>
      </c>
      <c r="R374" s="4" t="s">
        <v>110</v>
      </c>
      <c r="V374">
        <v>591</v>
      </c>
      <c r="Z374" s="48">
        <f t="shared" si="21"/>
        <v>591</v>
      </c>
      <c r="AA374" s="2"/>
      <c r="AE374" s="50" t="s">
        <v>169</v>
      </c>
      <c r="AG374" s="14">
        <v>10000</v>
      </c>
      <c r="AH374" s="14"/>
      <c r="AI374" s="89"/>
      <c r="AJ374" s="36"/>
      <c r="AK374" s="36"/>
    </row>
    <row r="375" spans="1:37" x14ac:dyDescent="0.25">
      <c r="A375">
        <v>1680</v>
      </c>
      <c r="B375" t="s">
        <v>900</v>
      </c>
      <c r="E375" s="2">
        <v>2024</v>
      </c>
      <c r="G375" s="93" t="str">
        <f ca="1">IF(MasterTable[[#This Row],[Year Completed]]&lt;=YEAR(TODAY()),"Existing TOD","Planned TOD")</f>
        <v>Existing TOD</v>
      </c>
      <c r="H375" t="s">
        <v>901</v>
      </c>
      <c r="I375" t="s">
        <v>141</v>
      </c>
      <c r="J375" t="str">
        <f t="shared" si="19"/>
        <v>CO</v>
      </c>
      <c r="K375">
        <v>39.771660314272701</v>
      </c>
      <c r="L375">
        <v>-104.97767380011901</v>
      </c>
      <c r="M375" s="51" t="s">
        <v>241</v>
      </c>
      <c r="N375" s="4" t="s">
        <v>242</v>
      </c>
      <c r="O375" s="2">
        <v>236</v>
      </c>
      <c r="P375" t="s">
        <v>192</v>
      </c>
      <c r="Q375" s="47" t="s">
        <v>158</v>
      </c>
      <c r="Z375" s="82">
        <f t="shared" si="21"/>
        <v>0</v>
      </c>
      <c r="AA375" s="10"/>
      <c r="AC375">
        <v>0.43</v>
      </c>
      <c r="AE375" s="47" t="s">
        <v>158</v>
      </c>
      <c r="AI375" s="89">
        <f>SUM(AF375:AH375)</f>
        <v>0</v>
      </c>
      <c r="AJ375" s="57">
        <v>153</v>
      </c>
    </row>
    <row r="376" spans="1:37" x14ac:dyDescent="0.25">
      <c r="A376">
        <v>1681</v>
      </c>
      <c r="B376" t="s">
        <v>902</v>
      </c>
      <c r="E376" s="2">
        <v>2024</v>
      </c>
      <c r="G376" s="93" t="str">
        <f ca="1">IF(MasterTable[[#This Row],[Year Completed]]&lt;=YEAR(TODAY()),"Existing TOD","Planned TOD")</f>
        <v>Existing TOD</v>
      </c>
      <c r="H376" t="s">
        <v>903</v>
      </c>
      <c r="I376" t="s">
        <v>141</v>
      </c>
      <c r="J376" t="str">
        <f t="shared" si="19"/>
        <v>CO</v>
      </c>
      <c r="K376">
        <v>39.771750248713403</v>
      </c>
      <c r="L376">
        <v>-104.980093602652</v>
      </c>
      <c r="M376" s="51" t="s">
        <v>241</v>
      </c>
      <c r="N376" s="4" t="s">
        <v>242</v>
      </c>
      <c r="O376" s="2">
        <v>236</v>
      </c>
      <c r="P376" t="s">
        <v>168</v>
      </c>
      <c r="Q376" s="47" t="s">
        <v>162</v>
      </c>
      <c r="R376" s="4" t="s">
        <v>110</v>
      </c>
      <c r="V376">
        <v>92</v>
      </c>
      <c r="Z376" s="82">
        <f t="shared" si="21"/>
        <v>92</v>
      </c>
      <c r="AA376" s="10"/>
      <c r="AE376" s="47" t="s">
        <v>200</v>
      </c>
      <c r="AF376" s="60">
        <v>7500</v>
      </c>
      <c r="AG376" s="60">
        <v>7900</v>
      </c>
      <c r="AI376" s="89">
        <f>SUM(AF376:AH376)</f>
        <v>15400</v>
      </c>
    </row>
    <row r="377" spans="1:37" x14ac:dyDescent="0.25">
      <c r="A377">
        <v>1682</v>
      </c>
      <c r="B377" t="s">
        <v>904</v>
      </c>
      <c r="D377" t="s">
        <v>905</v>
      </c>
      <c r="E377" s="2">
        <v>2023</v>
      </c>
      <c r="G377" s="93" t="str">
        <f ca="1">IF(MasterTable[[#This Row],[Year Completed]]&lt;=YEAR(TODAY()),"Existing TOD","Planned TOD")</f>
        <v>Existing TOD</v>
      </c>
      <c r="H377" t="s">
        <v>906</v>
      </c>
      <c r="I377" t="s">
        <v>141</v>
      </c>
      <c r="J377" t="str">
        <f t="shared" si="19"/>
        <v>CO</v>
      </c>
      <c r="K377">
        <v>39.736840243882298</v>
      </c>
      <c r="L377">
        <v>-105.021130351943</v>
      </c>
      <c r="M377" s="47" t="s">
        <v>638</v>
      </c>
      <c r="N377" t="s">
        <v>639</v>
      </c>
      <c r="O377" s="2">
        <v>175</v>
      </c>
      <c r="P377" t="s">
        <v>144</v>
      </c>
      <c r="Q377" s="47" t="s">
        <v>150</v>
      </c>
      <c r="R377" s="4" t="s">
        <v>110</v>
      </c>
      <c r="T377">
        <v>79</v>
      </c>
      <c r="V377">
        <v>50</v>
      </c>
      <c r="Z377" s="82">
        <f t="shared" si="21"/>
        <v>129</v>
      </c>
      <c r="AA377" s="10"/>
      <c r="AE377" s="47" t="s">
        <v>158</v>
      </c>
      <c r="AI377" s="89"/>
    </row>
    <row r="378" spans="1:37" x14ac:dyDescent="0.25">
      <c r="A378">
        <v>1683</v>
      </c>
      <c r="B378" t="s">
        <v>907</v>
      </c>
      <c r="D378" t="s">
        <v>905</v>
      </c>
      <c r="E378" s="2">
        <v>2023</v>
      </c>
      <c r="G378" s="93" t="str">
        <f ca="1">IF(MasterTable[[#This Row],[Year Completed]]&lt;=YEAR(TODAY()),"Existing TOD","Planned TOD")</f>
        <v>Existing TOD</v>
      </c>
      <c r="H378" t="s">
        <v>908</v>
      </c>
      <c r="I378" t="s">
        <v>141</v>
      </c>
      <c r="J378" t="str">
        <f t="shared" si="19"/>
        <v>CO</v>
      </c>
      <c r="K378">
        <v>39.735399002388498</v>
      </c>
      <c r="L378">
        <v>-105.020025027928</v>
      </c>
      <c r="M378" s="47" t="s">
        <v>638</v>
      </c>
      <c r="N378" t="s">
        <v>639</v>
      </c>
      <c r="O378" s="2">
        <v>175</v>
      </c>
      <c r="P378" t="s">
        <v>144</v>
      </c>
      <c r="Q378" s="47" t="s">
        <v>150</v>
      </c>
      <c r="R378" s="4" t="s">
        <v>110</v>
      </c>
      <c r="T378">
        <v>105</v>
      </c>
      <c r="W378">
        <v>30</v>
      </c>
      <c r="Z378" s="82">
        <f t="shared" si="21"/>
        <v>135</v>
      </c>
      <c r="AA378" s="10"/>
      <c r="AE378" s="47" t="s">
        <v>158</v>
      </c>
      <c r="AI378" s="89"/>
    </row>
    <row r="379" spans="1:37" x14ac:dyDescent="0.25">
      <c r="A379">
        <v>1684</v>
      </c>
      <c r="B379" t="s">
        <v>909</v>
      </c>
      <c r="D379" t="s">
        <v>905</v>
      </c>
      <c r="E379" s="2">
        <v>2020</v>
      </c>
      <c r="G379" s="93" t="str">
        <f ca="1">IF(MasterTable[[#This Row],[Year Completed]]&lt;=YEAR(TODAY()),"Existing TOD","Planned TOD")</f>
        <v>Existing TOD</v>
      </c>
      <c r="H379" t="s">
        <v>910</v>
      </c>
      <c r="I379" t="s">
        <v>141</v>
      </c>
      <c r="J379" t="str">
        <f t="shared" si="19"/>
        <v>CO</v>
      </c>
      <c r="K379">
        <v>39.7333184029306</v>
      </c>
      <c r="L379">
        <v>-105.02196043668199</v>
      </c>
      <c r="M379" s="47" t="s">
        <v>638</v>
      </c>
      <c r="N379" t="s">
        <v>639</v>
      </c>
      <c r="O379" s="2">
        <v>175</v>
      </c>
      <c r="P379" t="s">
        <v>144</v>
      </c>
      <c r="Q379" s="47" t="s">
        <v>150</v>
      </c>
      <c r="R379" s="4" t="s">
        <v>110</v>
      </c>
      <c r="T379">
        <v>95</v>
      </c>
      <c r="Z379" s="82">
        <f t="shared" si="21"/>
        <v>95</v>
      </c>
      <c r="AA379" s="10"/>
      <c r="AE379" s="47" t="s">
        <v>158</v>
      </c>
      <c r="AI379" s="89"/>
    </row>
    <row r="380" spans="1:37" x14ac:dyDescent="0.25">
      <c r="A380">
        <v>1685</v>
      </c>
      <c r="B380" t="s">
        <v>911</v>
      </c>
      <c r="D380" t="s">
        <v>905</v>
      </c>
      <c r="E380" s="2">
        <v>2019</v>
      </c>
      <c r="G380" s="93" t="str">
        <f ca="1">IF(MasterTable[[#This Row],[Year Completed]]&lt;=YEAR(TODAY()),"Existing TOD","Planned TOD")</f>
        <v>Existing TOD</v>
      </c>
      <c r="H380" t="s">
        <v>912</v>
      </c>
      <c r="I380" t="s">
        <v>141</v>
      </c>
      <c r="J380" t="str">
        <f t="shared" si="19"/>
        <v>CO</v>
      </c>
      <c r="K380">
        <v>39.732817862846801</v>
      </c>
      <c r="L380">
        <v>-105.02246832861201</v>
      </c>
      <c r="M380" s="47" t="s">
        <v>638</v>
      </c>
      <c r="N380" t="s">
        <v>639</v>
      </c>
      <c r="O380" s="2">
        <v>175</v>
      </c>
      <c r="P380" t="s">
        <v>144</v>
      </c>
      <c r="Q380" s="47" t="s">
        <v>145</v>
      </c>
      <c r="R380" s="4" t="s">
        <v>110</v>
      </c>
      <c r="T380">
        <v>58</v>
      </c>
      <c r="V380">
        <v>34</v>
      </c>
      <c r="Z380" s="82">
        <f t="shared" si="21"/>
        <v>92</v>
      </c>
      <c r="AA380" s="10"/>
      <c r="AE380" s="47" t="s">
        <v>158</v>
      </c>
      <c r="AI380" s="89"/>
    </row>
    <row r="381" spans="1:37" x14ac:dyDescent="0.25">
      <c r="A381">
        <v>1687</v>
      </c>
      <c r="B381" t="s">
        <v>913</v>
      </c>
      <c r="C381" t="s">
        <v>830</v>
      </c>
      <c r="E381" s="2" t="s">
        <v>115</v>
      </c>
      <c r="G381" s="17" t="str">
        <f ca="1">IF(MasterTable[[#This Row],[Year Completed]]&lt;=YEAR(TODAY()),"Existing TOD","Planned TOD")</f>
        <v>Planned TOD</v>
      </c>
      <c r="H381" t="s">
        <v>831</v>
      </c>
      <c r="I381" t="s">
        <v>774</v>
      </c>
      <c r="J381" t="str">
        <f t="shared" si="19"/>
        <v>CO</v>
      </c>
      <c r="K381">
        <v>39.923865999999997</v>
      </c>
      <c r="L381">
        <v>-104.965754</v>
      </c>
      <c r="M381" s="47" t="s">
        <v>718</v>
      </c>
      <c r="N381" t="s">
        <v>798</v>
      </c>
      <c r="O381" s="2">
        <v>256</v>
      </c>
      <c r="P381" t="s">
        <v>144</v>
      </c>
      <c r="Q381" s="47" t="s">
        <v>162</v>
      </c>
      <c r="Z381" s="48">
        <f t="shared" si="21"/>
        <v>0</v>
      </c>
      <c r="AA381" s="2"/>
      <c r="AE381" s="47" t="s">
        <v>158</v>
      </c>
      <c r="AG381" s="14"/>
      <c r="AH381" s="14"/>
      <c r="AI381" s="85">
        <f>SUM(AF381:AH381)</f>
        <v>0</v>
      </c>
      <c r="AJ381" s="36"/>
      <c r="AK381" s="36"/>
    </row>
    <row r="382" spans="1:37" x14ac:dyDescent="0.25">
      <c r="A382">
        <v>1688</v>
      </c>
      <c r="B382" t="s">
        <v>914</v>
      </c>
      <c r="E382" s="2" t="s">
        <v>1033</v>
      </c>
      <c r="G382" s="93" t="str">
        <f ca="1">IF(MasterTable[[#This Row],[Year Completed]]&lt;=YEAR(TODAY()),"Existing TOD","Planned TOD")</f>
        <v>Planned TOD</v>
      </c>
      <c r="H382" t="s">
        <v>915</v>
      </c>
      <c r="I382" t="s">
        <v>472</v>
      </c>
      <c r="J382" t="str">
        <f t="shared" si="19"/>
        <v>CO</v>
      </c>
      <c r="K382">
        <v>39.520943761433003</v>
      </c>
      <c r="L382">
        <v>-104.861620373015</v>
      </c>
      <c r="M382" s="47" t="s">
        <v>402</v>
      </c>
      <c r="N382" t="s">
        <v>93</v>
      </c>
      <c r="O382" s="2">
        <v>250</v>
      </c>
      <c r="P382" t="s">
        <v>144</v>
      </c>
      <c r="Q382" s="47" t="s">
        <v>150</v>
      </c>
      <c r="X382">
        <v>206</v>
      </c>
      <c r="Z382" s="82">
        <f t="shared" si="21"/>
        <v>206</v>
      </c>
      <c r="AA382" s="10"/>
      <c r="AE382" s="47"/>
    </row>
    <row r="383" spans="1:37" x14ac:dyDescent="0.25">
      <c r="A383">
        <v>1689</v>
      </c>
      <c r="B383" t="s">
        <v>1123</v>
      </c>
      <c r="C383" t="s">
        <v>916</v>
      </c>
      <c r="E383" s="2">
        <v>2024</v>
      </c>
      <c r="G383" s="93" t="str">
        <f ca="1">IF(MasterTable[[#This Row],[Year Completed]]&lt;=YEAR(TODAY()),"Existing TOD","Planned TOD")</f>
        <v>Existing TOD</v>
      </c>
      <c r="H383" t="s">
        <v>1124</v>
      </c>
      <c r="I383" t="s">
        <v>141</v>
      </c>
      <c r="J383" t="str">
        <f t="shared" si="19"/>
        <v>CO</v>
      </c>
      <c r="K383">
        <v>39.774877226296901</v>
      </c>
      <c r="L383">
        <v>-104.995690252982</v>
      </c>
      <c r="M383" s="47" t="s">
        <v>249</v>
      </c>
      <c r="N383" t="s">
        <v>250</v>
      </c>
      <c r="O383" s="2">
        <v>227</v>
      </c>
      <c r="P383" t="s">
        <v>144</v>
      </c>
      <c r="Q383" s="47" t="s">
        <v>162</v>
      </c>
      <c r="R383" s="4" t="s">
        <v>110</v>
      </c>
      <c r="V383">
        <v>386</v>
      </c>
      <c r="Z383" s="82">
        <f t="shared" si="21"/>
        <v>386</v>
      </c>
      <c r="AA383" s="10"/>
      <c r="AE383" s="47" t="s">
        <v>158</v>
      </c>
    </row>
    <row r="384" spans="1:37" x14ac:dyDescent="0.25">
      <c r="A384">
        <v>1690</v>
      </c>
      <c r="B384" t="s">
        <v>917</v>
      </c>
      <c r="E384" s="2">
        <v>2024</v>
      </c>
      <c r="G384" s="93" t="str">
        <f ca="1">IF(MasterTable[[#This Row],[Year Completed]]&lt;=YEAR(TODAY()),"Existing TOD","Planned TOD")</f>
        <v>Existing TOD</v>
      </c>
      <c r="H384" t="s">
        <v>1129</v>
      </c>
      <c r="I384" t="s">
        <v>141</v>
      </c>
      <c r="J384" t="str">
        <f t="shared" si="19"/>
        <v>CO</v>
      </c>
      <c r="K384">
        <v>39.772728999999998</v>
      </c>
      <c r="L384">
        <v>-104.993945</v>
      </c>
      <c r="M384" s="47" t="s">
        <v>249</v>
      </c>
      <c r="N384" t="s">
        <v>250</v>
      </c>
      <c r="O384" s="2">
        <v>227</v>
      </c>
      <c r="P384" t="s">
        <v>144</v>
      </c>
      <c r="Q384" s="47" t="s">
        <v>162</v>
      </c>
      <c r="R384" s="4" t="s">
        <v>110</v>
      </c>
      <c r="V384">
        <v>148</v>
      </c>
      <c r="Z384" s="82">
        <f t="shared" si="21"/>
        <v>148</v>
      </c>
      <c r="AA384" s="10"/>
      <c r="AE384" s="47" t="s">
        <v>158</v>
      </c>
    </row>
    <row r="385" spans="1:37" x14ac:dyDescent="0.25">
      <c r="A385">
        <v>1691</v>
      </c>
      <c r="B385" t="s">
        <v>918</v>
      </c>
      <c r="E385" s="2">
        <v>2024</v>
      </c>
      <c r="G385" s="93" t="str">
        <f ca="1">IF(MasterTable[[#This Row],[Year Completed]]&lt;=YEAR(TODAY()),"Existing TOD","Planned TOD")</f>
        <v>Existing TOD</v>
      </c>
      <c r="H385" t="s">
        <v>1128</v>
      </c>
      <c r="I385" t="s">
        <v>141</v>
      </c>
      <c r="J385" t="str">
        <f t="shared" si="19"/>
        <v>CO</v>
      </c>
      <c r="K385">
        <v>39.773951238656998</v>
      </c>
      <c r="L385">
        <v>-104.99904194362099</v>
      </c>
      <c r="M385" s="47" t="s">
        <v>249</v>
      </c>
      <c r="N385" t="s">
        <v>250</v>
      </c>
      <c r="O385" s="2">
        <v>227</v>
      </c>
      <c r="P385" t="s">
        <v>168</v>
      </c>
      <c r="Q385" s="47" t="s">
        <v>162</v>
      </c>
      <c r="R385" s="4" t="s">
        <v>110</v>
      </c>
      <c r="V385">
        <v>208</v>
      </c>
      <c r="Z385" s="82">
        <f t="shared" si="21"/>
        <v>208</v>
      </c>
      <c r="AA385" s="10"/>
      <c r="AE385" s="47" t="s">
        <v>169</v>
      </c>
      <c r="AG385" s="60">
        <v>2607</v>
      </c>
    </row>
    <row r="386" spans="1:37" x14ac:dyDescent="0.25">
      <c r="A386">
        <v>1692</v>
      </c>
      <c r="B386" t="s">
        <v>919</v>
      </c>
      <c r="E386" s="2" t="s">
        <v>115</v>
      </c>
      <c r="G386" s="93" t="str">
        <f ca="1">IF(MasterTable[[#This Row],[Year Completed]]&lt;=YEAR(TODAY()),"Existing TOD","Planned TOD")</f>
        <v>Planned TOD</v>
      </c>
      <c r="H386" t="s">
        <v>920</v>
      </c>
      <c r="I386" t="s">
        <v>141</v>
      </c>
      <c r="J386" t="str">
        <f t="shared" ref="J386:J449" si="23">"CO"</f>
        <v>CO</v>
      </c>
      <c r="K386">
        <v>39.773885271351503</v>
      </c>
      <c r="L386">
        <v>-104.99975541120899</v>
      </c>
      <c r="M386" s="47" t="s">
        <v>249</v>
      </c>
      <c r="N386" t="s">
        <v>250</v>
      </c>
      <c r="O386" s="2">
        <v>227</v>
      </c>
      <c r="P386" t="s">
        <v>168</v>
      </c>
      <c r="Q386" s="47" t="s">
        <v>145</v>
      </c>
      <c r="R386" s="4" t="s">
        <v>110</v>
      </c>
      <c r="T386">
        <v>7</v>
      </c>
      <c r="V386">
        <v>66</v>
      </c>
      <c r="Z386" s="82">
        <f t="shared" si="21"/>
        <v>73</v>
      </c>
      <c r="AA386" s="10"/>
      <c r="AC386">
        <v>0.64</v>
      </c>
      <c r="AE386" s="47" t="s">
        <v>169</v>
      </c>
      <c r="AG386" s="60">
        <v>2750</v>
      </c>
    </row>
    <row r="387" spans="1:37" x14ac:dyDescent="0.25">
      <c r="A387">
        <v>1693</v>
      </c>
      <c r="B387" t="s">
        <v>921</v>
      </c>
      <c r="E387" s="2" t="s">
        <v>115</v>
      </c>
      <c r="G387" s="17" t="str">
        <f ca="1">IF(MasterTable[[#This Row],[Year Completed]]&lt;=YEAR(TODAY()),"Existing TOD","Planned TOD")</f>
        <v>Planned TOD</v>
      </c>
      <c r="H387" t="s">
        <v>1216</v>
      </c>
      <c r="I387" t="s">
        <v>141</v>
      </c>
      <c r="J387" t="str">
        <f t="shared" si="23"/>
        <v>CO</v>
      </c>
      <c r="K387">
        <v>39.772316000000004</v>
      </c>
      <c r="L387">
        <v>-104.974987</v>
      </c>
      <c r="M387" s="51" t="s">
        <v>241</v>
      </c>
      <c r="N387" s="4" t="s">
        <v>242</v>
      </c>
      <c r="O387" s="2">
        <v>236</v>
      </c>
      <c r="P387" t="s">
        <v>168</v>
      </c>
      <c r="Q387" s="47" t="s">
        <v>145</v>
      </c>
      <c r="R387" s="4" t="s">
        <v>110</v>
      </c>
      <c r="T387">
        <v>8</v>
      </c>
      <c r="V387">
        <v>175</v>
      </c>
      <c r="Z387" s="48">
        <f t="shared" si="21"/>
        <v>183</v>
      </c>
      <c r="AA387" s="2"/>
      <c r="AB387" s="2"/>
      <c r="AC387" s="2"/>
      <c r="AD387" s="2"/>
      <c r="AE387" s="47" t="s">
        <v>115</v>
      </c>
      <c r="AF387" s="60">
        <v>19167</v>
      </c>
      <c r="AG387" s="14">
        <v>7623</v>
      </c>
      <c r="AH387" s="14"/>
      <c r="AI387" s="85">
        <f>SUM(AF387:AH387)</f>
        <v>26790</v>
      </c>
      <c r="AJ387" s="36"/>
      <c r="AK387" s="36">
        <v>50</v>
      </c>
    </row>
    <row r="388" spans="1:37" x14ac:dyDescent="0.25">
      <c r="A388">
        <v>1694</v>
      </c>
      <c r="B388" t="s">
        <v>922</v>
      </c>
      <c r="D388" t="s">
        <v>942</v>
      </c>
      <c r="E388" s="2" t="s">
        <v>115</v>
      </c>
      <c r="G388" s="93" t="str">
        <f ca="1">IF(MasterTable[[#This Row],[Year Completed]]&lt;=YEAR(TODAY()),"Existing TOD","Planned TOD")</f>
        <v>Planned TOD</v>
      </c>
      <c r="H388" t="s">
        <v>923</v>
      </c>
      <c r="I388" t="s">
        <v>141</v>
      </c>
      <c r="J388" t="str">
        <f t="shared" si="23"/>
        <v>CO</v>
      </c>
      <c r="K388">
        <v>39.771805999999998</v>
      </c>
      <c r="L388" s="31">
        <v>-104.967956</v>
      </c>
      <c r="M388" s="47" t="s">
        <v>241</v>
      </c>
      <c r="N388" t="s">
        <v>242</v>
      </c>
      <c r="O388" s="2">
        <v>236</v>
      </c>
      <c r="P388" t="s">
        <v>168</v>
      </c>
      <c r="Q388" s="47" t="s">
        <v>115</v>
      </c>
      <c r="R388" s="4" t="s">
        <v>115</v>
      </c>
      <c r="Z388" s="82">
        <f t="shared" si="21"/>
        <v>0</v>
      </c>
      <c r="AA388" s="10"/>
      <c r="AE388" s="47" t="s">
        <v>115</v>
      </c>
    </row>
    <row r="389" spans="1:37" x14ac:dyDescent="0.25">
      <c r="A389">
        <v>1695</v>
      </c>
      <c r="B389" t="s">
        <v>924</v>
      </c>
      <c r="E389" s="2" t="s">
        <v>115</v>
      </c>
      <c r="G389" s="17" t="str">
        <f ca="1">IF(MasterTable[[#This Row],[Year Completed]]&lt;=YEAR(TODAY()),"Existing TOD","Planned TOD")</f>
        <v>Planned TOD</v>
      </c>
      <c r="J389" t="str">
        <f t="shared" si="23"/>
        <v>CO</v>
      </c>
      <c r="K389">
        <v>39.678047514878898</v>
      </c>
      <c r="L389">
        <v>-104.934622037331</v>
      </c>
      <c r="M389" s="47" t="s">
        <v>402</v>
      </c>
      <c r="N389" t="s">
        <v>70</v>
      </c>
      <c r="O389" s="2">
        <v>127</v>
      </c>
      <c r="P389" t="s">
        <v>144</v>
      </c>
      <c r="Q389" s="47" t="s">
        <v>115</v>
      </c>
      <c r="R389" s="4" t="s">
        <v>110</v>
      </c>
      <c r="V389">
        <v>150</v>
      </c>
      <c r="Z389" s="82">
        <f t="shared" si="21"/>
        <v>150</v>
      </c>
      <c r="AA389" s="10"/>
      <c r="AE389" s="47"/>
    </row>
    <row r="390" spans="1:37" x14ac:dyDescent="0.25">
      <c r="A390">
        <v>1696</v>
      </c>
      <c r="B390" t="s">
        <v>925</v>
      </c>
      <c r="E390" s="2">
        <v>2023</v>
      </c>
      <c r="G390" s="17" t="str">
        <f ca="1">IF(MasterTable[[#This Row],[Year Completed]]&lt;=YEAR(TODAY()),"Existing TOD","Planned TOD")</f>
        <v>Existing TOD</v>
      </c>
      <c r="H390" t="s">
        <v>926</v>
      </c>
      <c r="I390" t="s">
        <v>141</v>
      </c>
      <c r="J390" t="str">
        <f t="shared" si="23"/>
        <v>CO</v>
      </c>
      <c r="K390">
        <v>39.7374122368795</v>
      </c>
      <c r="L390">
        <v>-105.052986845779</v>
      </c>
      <c r="M390" s="47" t="s">
        <v>638</v>
      </c>
      <c r="N390" t="s">
        <v>94</v>
      </c>
      <c r="O390" s="2">
        <v>178</v>
      </c>
      <c r="P390" t="s">
        <v>144</v>
      </c>
      <c r="Q390" s="47" t="s">
        <v>115</v>
      </c>
      <c r="R390" s="4" t="s">
        <v>115</v>
      </c>
      <c r="S390" s="4" t="s">
        <v>179</v>
      </c>
      <c r="V390">
        <v>6</v>
      </c>
      <c r="Z390" s="82">
        <f t="shared" si="21"/>
        <v>6</v>
      </c>
      <c r="AA390" s="10"/>
      <c r="AE390" s="47"/>
    </row>
    <row r="391" spans="1:37" x14ac:dyDescent="0.25">
      <c r="A391">
        <v>1697</v>
      </c>
      <c r="B391" t="s">
        <v>927</v>
      </c>
      <c r="C391" t="s">
        <v>928</v>
      </c>
      <c r="E391" s="2">
        <v>2023</v>
      </c>
      <c r="G391" s="17" t="str">
        <f ca="1">IF(MasterTable[[#This Row],[Year Completed]]&lt;=YEAR(TODAY()),"Existing TOD","Planned TOD")</f>
        <v>Existing TOD</v>
      </c>
      <c r="H391" t="s">
        <v>929</v>
      </c>
      <c r="I391" t="s">
        <v>141</v>
      </c>
      <c r="J391" t="str">
        <f t="shared" si="23"/>
        <v>CO</v>
      </c>
      <c r="K391">
        <v>39.765590112775598</v>
      </c>
      <c r="L391">
        <v>-104.975812790831</v>
      </c>
      <c r="M391" s="47" t="s">
        <v>241</v>
      </c>
      <c r="N391" t="s">
        <v>242</v>
      </c>
      <c r="O391" s="2">
        <v>236</v>
      </c>
      <c r="P391" t="s">
        <v>157</v>
      </c>
      <c r="Q391" s="47" t="s">
        <v>158</v>
      </c>
      <c r="R391" s="4" t="s">
        <v>158</v>
      </c>
      <c r="Z391" s="82">
        <f t="shared" si="21"/>
        <v>0</v>
      </c>
      <c r="AA391" s="10"/>
      <c r="AE391" s="47" t="s">
        <v>169</v>
      </c>
      <c r="AG391" s="60">
        <v>6619</v>
      </c>
      <c r="AJ391" s="57">
        <v>23</v>
      </c>
      <c r="AK391" s="57">
        <v>0</v>
      </c>
    </row>
    <row r="392" spans="1:37" x14ac:dyDescent="0.25">
      <c r="A392">
        <v>1698</v>
      </c>
      <c r="B392" t="s">
        <v>1108</v>
      </c>
      <c r="D392" t="s">
        <v>648</v>
      </c>
      <c r="E392" s="2" t="s">
        <v>1033</v>
      </c>
      <c r="G392" s="17" t="str">
        <f ca="1">IF(MasterTable[[#This Row],[Year Completed]]&lt;=YEAR(TODAY()),"Existing TOD","Planned TOD")</f>
        <v>Planned TOD</v>
      </c>
      <c r="H392" t="s">
        <v>930</v>
      </c>
      <c r="I392" t="s">
        <v>141</v>
      </c>
      <c r="J392" t="str">
        <f t="shared" si="23"/>
        <v>CO</v>
      </c>
      <c r="K392">
        <v>39.739699410135401</v>
      </c>
      <c r="L392">
        <v>-105.018550703513</v>
      </c>
      <c r="M392" s="47" t="s">
        <v>638</v>
      </c>
      <c r="N392" t="s">
        <v>639</v>
      </c>
      <c r="O392" s="2">
        <v>175</v>
      </c>
      <c r="P392" t="s">
        <v>144</v>
      </c>
      <c r="Q392" s="47" t="s">
        <v>162</v>
      </c>
      <c r="R392" s="4" t="s">
        <v>110</v>
      </c>
      <c r="V392">
        <v>201</v>
      </c>
      <c r="Z392" s="82">
        <f t="shared" si="21"/>
        <v>201</v>
      </c>
      <c r="AA392" s="10"/>
      <c r="AE392" s="47" t="s">
        <v>158</v>
      </c>
    </row>
    <row r="393" spans="1:37" x14ac:dyDescent="0.25">
      <c r="A393">
        <v>1701</v>
      </c>
      <c r="B393" t="s">
        <v>933</v>
      </c>
      <c r="D393" t="s">
        <v>933</v>
      </c>
      <c r="E393" s="2" t="s">
        <v>115</v>
      </c>
      <c r="G393" s="17" t="str">
        <f ca="1">IF(MasterTable[[#This Row],[Year Completed]]&lt;=YEAR(TODAY()),"Existing TOD","Planned TOD")</f>
        <v>Planned TOD</v>
      </c>
      <c r="H393" t="s">
        <v>932</v>
      </c>
      <c r="J393" t="str">
        <f t="shared" si="23"/>
        <v>CO</v>
      </c>
      <c r="M393" s="51" t="s">
        <v>241</v>
      </c>
      <c r="N393" s="12" t="s">
        <v>280</v>
      </c>
      <c r="O393" s="2">
        <v>237</v>
      </c>
      <c r="Q393" s="47"/>
      <c r="Z393" s="82">
        <f t="shared" si="21"/>
        <v>0</v>
      </c>
      <c r="AA393" s="10"/>
      <c r="AE393" s="47"/>
    </row>
    <row r="394" spans="1:37" x14ac:dyDescent="0.25">
      <c r="A394">
        <v>1702</v>
      </c>
      <c r="B394" t="s">
        <v>934</v>
      </c>
      <c r="D394" t="s">
        <v>397</v>
      </c>
      <c r="E394" s="2" t="s">
        <v>1033</v>
      </c>
      <c r="G394" s="17" t="str">
        <f ca="1">IF(MasterTable[[#This Row],[Year Completed]]&lt;=YEAR(TODAY()),"Existing TOD","Planned TOD")</f>
        <v>Planned TOD</v>
      </c>
      <c r="H394" t="s">
        <v>1121</v>
      </c>
      <c r="I394" t="s">
        <v>359</v>
      </c>
      <c r="J394" t="str">
        <f t="shared" si="23"/>
        <v>CO</v>
      </c>
      <c r="K394">
        <v>39.660012686050699</v>
      </c>
      <c r="L394">
        <v>-104.846786429731</v>
      </c>
      <c r="M394" s="47" t="s">
        <v>360</v>
      </c>
      <c r="N394" t="s">
        <v>88</v>
      </c>
      <c r="O394" s="2">
        <v>32</v>
      </c>
      <c r="P394" t="s">
        <v>144</v>
      </c>
      <c r="Q394" s="47" t="s">
        <v>162</v>
      </c>
      <c r="R394" s="4" t="s">
        <v>110</v>
      </c>
      <c r="V394">
        <v>255</v>
      </c>
      <c r="Z394" s="82">
        <f t="shared" si="21"/>
        <v>255</v>
      </c>
      <c r="AA394" s="10"/>
      <c r="AE394" s="47"/>
      <c r="AK394" s="57">
        <v>400</v>
      </c>
    </row>
    <row r="395" spans="1:37" x14ac:dyDescent="0.25">
      <c r="A395">
        <v>1703</v>
      </c>
      <c r="B395" t="s">
        <v>935</v>
      </c>
      <c r="E395" s="2" t="s">
        <v>1033</v>
      </c>
      <c r="G395" s="17" t="str">
        <f ca="1">IF(MasterTable[[#This Row],[Year Completed]]&lt;=YEAR(TODAY()),"Existing TOD","Planned TOD")</f>
        <v>Planned TOD</v>
      </c>
      <c r="H395" t="s">
        <v>936</v>
      </c>
      <c r="I395" t="s">
        <v>141</v>
      </c>
      <c r="J395" t="str">
        <f t="shared" si="23"/>
        <v>CO</v>
      </c>
      <c r="K395">
        <v>39.740700628117999</v>
      </c>
      <c r="L395">
        <v>-105.029680545696</v>
      </c>
      <c r="M395" s="47" t="s">
        <v>638</v>
      </c>
      <c r="N395" t="s">
        <v>639</v>
      </c>
      <c r="O395" s="2">
        <v>175</v>
      </c>
      <c r="P395" t="s">
        <v>144</v>
      </c>
      <c r="Q395" s="47" t="s">
        <v>150</v>
      </c>
      <c r="R395" s="4" t="s">
        <v>110</v>
      </c>
      <c r="T395">
        <v>102</v>
      </c>
      <c r="Z395" s="82">
        <f t="shared" si="21"/>
        <v>102</v>
      </c>
      <c r="AA395" s="10"/>
      <c r="AE395" s="47"/>
    </row>
    <row r="396" spans="1:37" x14ac:dyDescent="0.25">
      <c r="A396">
        <v>1705</v>
      </c>
      <c r="B396" t="s">
        <v>937</v>
      </c>
      <c r="E396" s="2" t="s">
        <v>115</v>
      </c>
      <c r="G396" s="17" t="str">
        <f ca="1">IF(MasterTable[[#This Row],[Year Completed]]&lt;=YEAR(TODAY()),"Existing TOD","Planned TOD")</f>
        <v>Planned TOD</v>
      </c>
      <c r="H396" t="s">
        <v>938</v>
      </c>
      <c r="J396" t="str">
        <f t="shared" si="23"/>
        <v>CO</v>
      </c>
      <c r="K396">
        <v>39.758393030687003</v>
      </c>
      <c r="L396">
        <v>-104.985266286258</v>
      </c>
      <c r="M396" s="47" t="s">
        <v>558</v>
      </c>
      <c r="N396" t="s">
        <v>616</v>
      </c>
      <c r="O396" s="2">
        <v>75</v>
      </c>
      <c r="P396" t="s">
        <v>168</v>
      </c>
      <c r="Q396" s="47" t="s">
        <v>115</v>
      </c>
      <c r="V396">
        <v>93</v>
      </c>
      <c r="Z396" s="82">
        <f t="shared" si="21"/>
        <v>93</v>
      </c>
      <c r="AA396" s="10"/>
      <c r="AE396" s="47" t="s">
        <v>169</v>
      </c>
      <c r="AG396" s="60">
        <v>23959</v>
      </c>
      <c r="AK396" s="57">
        <v>129</v>
      </c>
    </row>
    <row r="397" spans="1:37" x14ac:dyDescent="0.25">
      <c r="A397">
        <v>1706</v>
      </c>
      <c r="B397" t="s">
        <v>1152</v>
      </c>
      <c r="C397" t="s">
        <v>1151</v>
      </c>
      <c r="E397" s="2" t="s">
        <v>1033</v>
      </c>
      <c r="G397" s="17" t="str">
        <f ca="1">IF(MasterTable[[#This Row],[Year Completed]]&lt;=YEAR(TODAY()),"Existing TOD","Planned TOD")</f>
        <v>Planned TOD</v>
      </c>
      <c r="H397" t="s">
        <v>1150</v>
      </c>
      <c r="I397" t="s">
        <v>141</v>
      </c>
      <c r="J397" t="str">
        <f t="shared" si="23"/>
        <v>CO</v>
      </c>
      <c r="K397">
        <v>39.733468154064298</v>
      </c>
      <c r="L397">
        <v>-104.99838059913399</v>
      </c>
      <c r="M397" s="47" t="s">
        <v>142</v>
      </c>
      <c r="N397" t="s">
        <v>143</v>
      </c>
      <c r="O397" s="2">
        <v>66</v>
      </c>
      <c r="P397" t="s">
        <v>168</v>
      </c>
      <c r="Q397" s="47"/>
      <c r="V397">
        <v>225</v>
      </c>
      <c r="Z397" s="82">
        <f t="shared" si="21"/>
        <v>225</v>
      </c>
      <c r="AA397" s="10"/>
      <c r="AE397" s="47" t="s">
        <v>169</v>
      </c>
      <c r="AG397" s="60">
        <v>8000</v>
      </c>
      <c r="AI397" s="60">
        <f>SUM(AF397:AH397)</f>
        <v>8000</v>
      </c>
      <c r="AK397" s="57">
        <v>203</v>
      </c>
    </row>
    <row r="398" spans="1:37" x14ac:dyDescent="0.25">
      <c r="A398">
        <v>1707</v>
      </c>
      <c r="B398" t="s">
        <v>960</v>
      </c>
      <c r="C398" t="s">
        <v>963</v>
      </c>
      <c r="D398" t="s">
        <v>957</v>
      </c>
      <c r="E398" s="2">
        <v>2021</v>
      </c>
      <c r="G398" s="17" t="str">
        <f ca="1">IF(MasterTable[[#This Row],[Year Completed]]&lt;=YEAR(TODAY()),"Existing TOD","Planned TOD")</f>
        <v>Existing TOD</v>
      </c>
      <c r="H398" t="s">
        <v>961</v>
      </c>
      <c r="I398" t="s">
        <v>290</v>
      </c>
      <c r="J398" t="str">
        <f t="shared" si="23"/>
        <v>CO</v>
      </c>
      <c r="K398">
        <v>40.025129635163303</v>
      </c>
      <c r="L398">
        <v>-105.253216790137</v>
      </c>
      <c r="M398" s="47" t="s">
        <v>291</v>
      </c>
      <c r="N398" t="s">
        <v>66</v>
      </c>
      <c r="O398" s="2">
        <v>213</v>
      </c>
      <c r="P398" t="s">
        <v>144</v>
      </c>
      <c r="Q398" s="47"/>
      <c r="T398">
        <v>33</v>
      </c>
      <c r="Z398" s="82">
        <f t="shared" si="21"/>
        <v>33</v>
      </c>
      <c r="AA398" s="10"/>
      <c r="AE398" s="47"/>
    </row>
    <row r="399" spans="1:37" x14ac:dyDescent="0.25">
      <c r="A399">
        <v>1708</v>
      </c>
      <c r="B399" s="1" t="s">
        <v>1238</v>
      </c>
      <c r="C399" t="s">
        <v>967</v>
      </c>
      <c r="D399" t="s">
        <v>957</v>
      </c>
      <c r="E399" s="2">
        <v>2023</v>
      </c>
      <c r="G399" s="17" t="str">
        <f ca="1">IF(MasterTable[[#This Row],[Year Completed]]&lt;=YEAR(TODAY()),"Existing TOD","Planned TOD")</f>
        <v>Existing TOD</v>
      </c>
      <c r="H399" t="s">
        <v>1127</v>
      </c>
      <c r="I399" t="s">
        <v>290</v>
      </c>
      <c r="J399" t="str">
        <f t="shared" si="23"/>
        <v>CO</v>
      </c>
      <c r="K399">
        <v>40.024104267435803</v>
      </c>
      <c r="L399">
        <v>-105.253239549417</v>
      </c>
      <c r="M399" s="47" t="s">
        <v>291</v>
      </c>
      <c r="N399" t="s">
        <v>66</v>
      </c>
      <c r="O399" s="2">
        <v>213</v>
      </c>
      <c r="P399" t="s">
        <v>168</v>
      </c>
      <c r="Q399" s="47" t="s">
        <v>162</v>
      </c>
      <c r="R399" s="4" t="s">
        <v>110</v>
      </c>
      <c r="V399">
        <v>23</v>
      </c>
      <c r="Z399" s="82">
        <f t="shared" si="21"/>
        <v>23</v>
      </c>
      <c r="AA399" s="10"/>
      <c r="AE399" s="47" t="s">
        <v>159</v>
      </c>
      <c r="AF399" s="60">
        <v>5231</v>
      </c>
      <c r="AI399" s="60">
        <f t="shared" ref="AI399:AI405" si="24">SUM(AF399:AH399)</f>
        <v>5231</v>
      </c>
    </row>
    <row r="400" spans="1:37" x14ac:dyDescent="0.25">
      <c r="A400">
        <v>1709</v>
      </c>
      <c r="B400" s="1" t="s">
        <v>1239</v>
      </c>
      <c r="C400" t="s">
        <v>968</v>
      </c>
      <c r="D400" t="s">
        <v>957</v>
      </c>
      <c r="E400" s="2">
        <v>2023</v>
      </c>
      <c r="G400" s="17" t="str">
        <f ca="1">IF(MasterTable[[#This Row],[Year Completed]]&lt;=YEAR(TODAY()),"Existing TOD","Planned TOD")</f>
        <v>Existing TOD</v>
      </c>
      <c r="H400" t="s">
        <v>1125</v>
      </c>
      <c r="I400" t="s">
        <v>290</v>
      </c>
      <c r="J400" t="str">
        <f t="shared" si="23"/>
        <v>CO</v>
      </c>
      <c r="K400">
        <v>40.024429598239401</v>
      </c>
      <c r="L400">
        <v>-105.253212996904</v>
      </c>
      <c r="M400" s="47" t="s">
        <v>291</v>
      </c>
      <c r="N400" t="s">
        <v>66</v>
      </c>
      <c r="O400" s="2">
        <v>213</v>
      </c>
      <c r="P400" t="s">
        <v>168</v>
      </c>
      <c r="Q400" s="47" t="s">
        <v>162</v>
      </c>
      <c r="R400" s="4" t="s">
        <v>110</v>
      </c>
      <c r="V400">
        <v>34</v>
      </c>
      <c r="Z400" s="82">
        <f t="shared" si="21"/>
        <v>34</v>
      </c>
      <c r="AA400" s="10"/>
      <c r="AE400" s="47" t="s">
        <v>159</v>
      </c>
      <c r="AF400" s="60">
        <v>4778</v>
      </c>
      <c r="AI400" s="60">
        <f t="shared" si="24"/>
        <v>4778</v>
      </c>
    </row>
    <row r="401" spans="1:37" x14ac:dyDescent="0.25">
      <c r="A401">
        <v>1710</v>
      </c>
      <c r="B401" t="s">
        <v>970</v>
      </c>
      <c r="D401" t="s">
        <v>957</v>
      </c>
      <c r="E401" s="2" t="s">
        <v>1033</v>
      </c>
      <c r="G401" s="17" t="str">
        <f ca="1">IF(MasterTable[[#This Row],[Year Completed]]&lt;=YEAR(TODAY()),"Existing TOD","Planned TOD")</f>
        <v>Planned TOD</v>
      </c>
      <c r="I401" t="s">
        <v>290</v>
      </c>
      <c r="J401" t="str">
        <f t="shared" si="23"/>
        <v>CO</v>
      </c>
      <c r="K401">
        <v>40.024903067976297</v>
      </c>
      <c r="L401">
        <v>-105.2526743602</v>
      </c>
      <c r="M401" s="47" t="s">
        <v>291</v>
      </c>
      <c r="N401" t="s">
        <v>66</v>
      </c>
      <c r="O401" s="2">
        <v>213</v>
      </c>
      <c r="Q401" s="47"/>
      <c r="V401">
        <v>31</v>
      </c>
      <c r="Z401" s="82">
        <f t="shared" si="21"/>
        <v>31</v>
      </c>
      <c r="AA401" s="10"/>
      <c r="AE401" s="47"/>
      <c r="AI401" s="60">
        <f t="shared" si="24"/>
        <v>0</v>
      </c>
    </row>
    <row r="402" spans="1:37" x14ac:dyDescent="0.25">
      <c r="A402">
        <v>1711</v>
      </c>
      <c r="B402" t="s">
        <v>971</v>
      </c>
      <c r="D402" t="s">
        <v>957</v>
      </c>
      <c r="E402" s="2" t="s">
        <v>1033</v>
      </c>
      <c r="G402" s="17" t="str">
        <f ca="1">IF(MasterTable[[#This Row],[Year Completed]]&lt;=YEAR(TODAY()),"Existing TOD","Planned TOD")</f>
        <v>Planned TOD</v>
      </c>
      <c r="I402" t="s">
        <v>290</v>
      </c>
      <c r="J402" t="str">
        <f t="shared" si="23"/>
        <v>CO</v>
      </c>
      <c r="K402">
        <v>40.025176110379903</v>
      </c>
      <c r="L402">
        <v>-105.25224193355</v>
      </c>
      <c r="M402" s="47" t="s">
        <v>291</v>
      </c>
      <c r="N402" t="s">
        <v>66</v>
      </c>
      <c r="O402" s="2">
        <v>213</v>
      </c>
      <c r="Q402" s="47"/>
      <c r="S402" s="4" t="s">
        <v>113</v>
      </c>
      <c r="V402">
        <v>8</v>
      </c>
      <c r="Z402" s="82">
        <f t="shared" si="21"/>
        <v>8</v>
      </c>
      <c r="AA402" s="10"/>
      <c r="AE402" s="47"/>
      <c r="AI402" s="89">
        <f t="shared" si="24"/>
        <v>0</v>
      </c>
    </row>
    <row r="403" spans="1:37" x14ac:dyDescent="0.25">
      <c r="A403">
        <v>1712</v>
      </c>
      <c r="B403" t="s">
        <v>972</v>
      </c>
      <c r="D403" t="s">
        <v>957</v>
      </c>
      <c r="E403" s="2" t="s">
        <v>1033</v>
      </c>
      <c r="G403" s="17" t="str">
        <f ca="1">IF(MasterTable[[#This Row],[Year Completed]]&lt;=YEAR(TODAY()),"Existing TOD","Planned TOD")</f>
        <v>Planned TOD</v>
      </c>
      <c r="I403" t="s">
        <v>290</v>
      </c>
      <c r="J403" t="str">
        <f t="shared" si="23"/>
        <v>CO</v>
      </c>
      <c r="K403">
        <v>40.024824640700999</v>
      </c>
      <c r="L403">
        <v>-105.252200208171</v>
      </c>
      <c r="M403" s="47" t="s">
        <v>291</v>
      </c>
      <c r="N403" t="s">
        <v>66</v>
      </c>
      <c r="O403" s="2">
        <v>213</v>
      </c>
      <c r="Q403" s="47"/>
      <c r="S403" s="4" t="s">
        <v>113</v>
      </c>
      <c r="V403">
        <v>12</v>
      </c>
      <c r="Z403" s="82">
        <f t="shared" si="21"/>
        <v>12</v>
      </c>
      <c r="AA403" s="10"/>
      <c r="AE403" s="47"/>
      <c r="AI403" s="60">
        <f t="shared" si="24"/>
        <v>0</v>
      </c>
    </row>
    <row r="404" spans="1:37" x14ac:dyDescent="0.25">
      <c r="A404">
        <v>1713</v>
      </c>
      <c r="B404" t="s">
        <v>975</v>
      </c>
      <c r="E404" s="2" t="s">
        <v>1033</v>
      </c>
      <c r="G404" s="17" t="str">
        <f ca="1">IF(MasterTable[[#This Row],[Year Completed]]&lt;=YEAR(TODAY()),"Existing TOD","Planned TOD")</f>
        <v>Planned TOD</v>
      </c>
      <c r="H404" t="s">
        <v>974</v>
      </c>
      <c r="I404" t="s">
        <v>401</v>
      </c>
      <c r="J404" t="str">
        <f t="shared" si="23"/>
        <v>CO</v>
      </c>
      <c r="K404">
        <v>39.598342999211901</v>
      </c>
      <c r="L404">
        <v>-104.890586355332</v>
      </c>
      <c r="M404" s="47" t="s">
        <v>402</v>
      </c>
      <c r="N404" t="s">
        <v>61</v>
      </c>
      <c r="O404" s="2">
        <v>2</v>
      </c>
      <c r="P404" t="s">
        <v>157</v>
      </c>
      <c r="Q404" s="47" t="s">
        <v>158</v>
      </c>
      <c r="Z404" s="82">
        <f t="shared" si="21"/>
        <v>0</v>
      </c>
      <c r="AA404" s="10"/>
      <c r="AE404" s="47" t="s">
        <v>159</v>
      </c>
      <c r="AF404" s="60">
        <v>325234</v>
      </c>
      <c r="AI404" s="89">
        <f t="shared" si="24"/>
        <v>325234</v>
      </c>
      <c r="AK404" s="57">
        <v>1328</v>
      </c>
    </row>
    <row r="405" spans="1:37" x14ac:dyDescent="0.25">
      <c r="A405">
        <v>1714</v>
      </c>
      <c r="B405" t="s">
        <v>1007</v>
      </c>
      <c r="E405" s="2" t="s">
        <v>115</v>
      </c>
      <c r="G405" s="17" t="str">
        <f ca="1">IF(MasterTable[[#This Row],[Year Completed]]&lt;=YEAR(TODAY()),"Existing TOD","Planned TOD")</f>
        <v>Planned TOD</v>
      </c>
      <c r="H405" t="s">
        <v>1008</v>
      </c>
      <c r="I405" t="s">
        <v>141</v>
      </c>
      <c r="J405" t="str">
        <f t="shared" si="23"/>
        <v>CO</v>
      </c>
      <c r="K405">
        <v>39.772052162976401</v>
      </c>
      <c r="L405">
        <v>-104.96887502242301</v>
      </c>
      <c r="M405" s="47" t="s">
        <v>241</v>
      </c>
      <c r="N405" t="s">
        <v>242</v>
      </c>
      <c r="O405" s="2">
        <v>236</v>
      </c>
      <c r="P405" t="s">
        <v>168</v>
      </c>
      <c r="Q405" s="47" t="s">
        <v>115</v>
      </c>
      <c r="R405" s="4" t="s">
        <v>110</v>
      </c>
      <c r="V405">
        <v>305</v>
      </c>
      <c r="Z405" s="82">
        <f t="shared" si="21"/>
        <v>305</v>
      </c>
      <c r="AA405" s="10"/>
      <c r="AB405" s="96">
        <v>75435</v>
      </c>
      <c r="AC405">
        <v>1.73</v>
      </c>
      <c r="AE405" s="47" t="s">
        <v>169</v>
      </c>
      <c r="AG405" s="60">
        <v>42505</v>
      </c>
      <c r="AI405" s="89">
        <f t="shared" si="24"/>
        <v>42505</v>
      </c>
      <c r="AK405" s="57">
        <v>299</v>
      </c>
    </row>
    <row r="406" spans="1:37" x14ac:dyDescent="0.25">
      <c r="A406">
        <v>1715</v>
      </c>
      <c r="B406" t="s">
        <v>1009</v>
      </c>
      <c r="D406" t="s">
        <v>931</v>
      </c>
      <c r="E406" s="2">
        <v>2022</v>
      </c>
      <c r="G406" s="17" t="str">
        <f ca="1">IF(MasterTable[[#This Row],[Year Completed]]&lt;=YEAR(TODAY()),"Existing TOD","Planned TOD")</f>
        <v>Existing TOD</v>
      </c>
      <c r="H406" t="s">
        <v>1015</v>
      </c>
      <c r="I406" t="s">
        <v>141</v>
      </c>
      <c r="J406" t="str">
        <f t="shared" si="23"/>
        <v>CO</v>
      </c>
      <c r="K406">
        <v>39.809814114613502</v>
      </c>
      <c r="L406">
        <v>-104.782536208548</v>
      </c>
      <c r="M406" s="47" t="s">
        <v>241</v>
      </c>
      <c r="N406" t="s">
        <v>280</v>
      </c>
      <c r="O406" s="18">
        <v>237</v>
      </c>
      <c r="P406" t="s">
        <v>144</v>
      </c>
      <c r="Q406" s="47" t="s">
        <v>162</v>
      </c>
      <c r="R406" s="4" t="s">
        <v>110</v>
      </c>
      <c r="V406">
        <v>210</v>
      </c>
      <c r="Z406" s="82">
        <f t="shared" si="21"/>
        <v>210</v>
      </c>
      <c r="AA406" s="10"/>
      <c r="AE406" s="47"/>
      <c r="AI406" s="89"/>
      <c r="AK406" s="57">
        <v>246</v>
      </c>
    </row>
    <row r="407" spans="1:37" x14ac:dyDescent="0.25">
      <c r="A407">
        <v>1716</v>
      </c>
      <c r="B407" t="s">
        <v>1011</v>
      </c>
      <c r="E407" s="2">
        <v>2021</v>
      </c>
      <c r="G407" s="17" t="str">
        <f ca="1">IF(MasterTable[[#This Row],[Year Completed]]&lt;=YEAR(TODAY()),"Existing TOD","Planned TOD")</f>
        <v>Existing TOD</v>
      </c>
      <c r="H407" t="s">
        <v>1010</v>
      </c>
      <c r="I407" t="s">
        <v>651</v>
      </c>
      <c r="J407" t="str">
        <f t="shared" si="23"/>
        <v>CO</v>
      </c>
      <c r="K407">
        <v>39.735461276801701</v>
      </c>
      <c r="L407">
        <v>-105.05580578550401</v>
      </c>
      <c r="M407" s="47" t="s">
        <v>638</v>
      </c>
      <c r="N407" t="s">
        <v>94</v>
      </c>
      <c r="O407" s="2">
        <v>178</v>
      </c>
      <c r="P407" t="s">
        <v>144</v>
      </c>
      <c r="Q407" s="47" t="s">
        <v>162</v>
      </c>
      <c r="R407" s="4" t="s">
        <v>110</v>
      </c>
      <c r="V407">
        <v>59</v>
      </c>
      <c r="Z407" s="82">
        <f t="shared" si="21"/>
        <v>59</v>
      </c>
      <c r="AA407" s="10"/>
      <c r="AE407" s="47"/>
      <c r="AI407" s="89"/>
    </row>
    <row r="408" spans="1:37" x14ac:dyDescent="0.25">
      <c r="A408">
        <v>1717</v>
      </c>
      <c r="B408" t="s">
        <v>1169</v>
      </c>
      <c r="D408" t="s">
        <v>1013</v>
      </c>
      <c r="E408" s="2">
        <v>2024</v>
      </c>
      <c r="G408" s="17" t="str">
        <f ca="1">IF(MasterTable[[#This Row],[Year Completed]]&lt;=YEAR(TODAY()),"Existing TOD","Planned TOD")</f>
        <v>Existing TOD</v>
      </c>
      <c r="H408" t="s">
        <v>1014</v>
      </c>
      <c r="I408" t="s">
        <v>141</v>
      </c>
      <c r="J408" t="str">
        <f t="shared" si="23"/>
        <v>CO</v>
      </c>
      <c r="K408">
        <v>39.625769187824801</v>
      </c>
      <c r="L408">
        <v>-104.906725396643</v>
      </c>
      <c r="M408" s="47" t="s">
        <v>402</v>
      </c>
      <c r="N408" t="s">
        <v>65</v>
      </c>
      <c r="O408" s="2">
        <v>125</v>
      </c>
      <c r="P408" t="s">
        <v>168</v>
      </c>
      <c r="Q408" s="47" t="s">
        <v>162</v>
      </c>
      <c r="R408" s="4" t="s">
        <v>110</v>
      </c>
      <c r="V408">
        <v>250</v>
      </c>
      <c r="Z408" s="82">
        <f t="shared" si="21"/>
        <v>250</v>
      </c>
      <c r="AA408" s="10"/>
      <c r="AE408" s="47" t="s">
        <v>169</v>
      </c>
      <c r="AG408" s="60">
        <v>7500</v>
      </c>
      <c r="AI408" s="89"/>
      <c r="AK408" s="57">
        <v>250</v>
      </c>
    </row>
    <row r="409" spans="1:37" x14ac:dyDescent="0.25">
      <c r="A409">
        <v>1718</v>
      </c>
      <c r="B409" t="s">
        <v>1153</v>
      </c>
      <c r="E409" s="2" t="s">
        <v>115</v>
      </c>
      <c r="G409" s="17" t="str">
        <f ca="1">IF(MasterTable[[#This Row],[Year Completed]]&lt;=YEAR(TODAY()),"Existing TOD","Planned TOD")</f>
        <v>Planned TOD</v>
      </c>
      <c r="H409" t="s">
        <v>1016</v>
      </c>
      <c r="I409" t="s">
        <v>141</v>
      </c>
      <c r="J409" t="str">
        <f t="shared" si="23"/>
        <v>CO</v>
      </c>
      <c r="K409">
        <v>39.7308453620535</v>
      </c>
      <c r="L409">
        <v>-105.00470071456699</v>
      </c>
      <c r="M409" s="47" t="s">
        <v>142</v>
      </c>
      <c r="N409" t="s">
        <v>143</v>
      </c>
      <c r="O409" s="2">
        <v>66</v>
      </c>
      <c r="P409" t="s">
        <v>168</v>
      </c>
      <c r="Q409" s="47" t="s">
        <v>150</v>
      </c>
      <c r="R409" s="4" t="s">
        <v>110</v>
      </c>
      <c r="T409">
        <v>190</v>
      </c>
      <c r="Z409" s="82">
        <f t="shared" si="21"/>
        <v>190</v>
      </c>
      <c r="AA409" s="10"/>
      <c r="AE409" s="47" t="s">
        <v>1052</v>
      </c>
      <c r="AH409" s="60">
        <v>17158</v>
      </c>
      <c r="AI409" s="60">
        <f>SUM(AF409:AH409)</f>
        <v>17158</v>
      </c>
      <c r="AK409" s="57">
        <v>85</v>
      </c>
    </row>
    <row r="410" spans="1:37" x14ac:dyDescent="0.25">
      <c r="A410">
        <v>1720</v>
      </c>
      <c r="B410" t="s">
        <v>1017</v>
      </c>
      <c r="E410" s="2" t="s">
        <v>115</v>
      </c>
      <c r="G410" s="17" t="str">
        <f ca="1">IF(MasterTable[[#This Row],[Year Completed]]&lt;=YEAR(TODAY()),"Existing TOD","Planned TOD")</f>
        <v>Planned TOD</v>
      </c>
      <c r="H410" t="s">
        <v>1018</v>
      </c>
      <c r="I410" t="s">
        <v>651</v>
      </c>
      <c r="J410" t="str">
        <f t="shared" si="23"/>
        <v>CO</v>
      </c>
      <c r="K410">
        <v>39.7387654554067</v>
      </c>
      <c r="L410">
        <v>-105.064075784368</v>
      </c>
      <c r="M410" s="47" t="s">
        <v>638</v>
      </c>
      <c r="N410" t="s">
        <v>82</v>
      </c>
      <c r="O410" s="2">
        <v>210</v>
      </c>
      <c r="P410" t="s">
        <v>144</v>
      </c>
      <c r="Q410" s="47" t="s">
        <v>162</v>
      </c>
      <c r="R410" s="4" t="s">
        <v>115</v>
      </c>
      <c r="S410" s="4" t="s">
        <v>179</v>
      </c>
      <c r="V410">
        <v>12</v>
      </c>
      <c r="Z410" s="82">
        <f t="shared" si="21"/>
        <v>12</v>
      </c>
      <c r="AA410" s="10"/>
      <c r="AE410" s="47" t="s">
        <v>158</v>
      </c>
      <c r="AK410" s="57">
        <v>26</v>
      </c>
    </row>
    <row r="411" spans="1:37" x14ac:dyDescent="0.25">
      <c r="A411">
        <v>1721</v>
      </c>
      <c r="B411" t="s">
        <v>1019</v>
      </c>
      <c r="E411" s="2" t="s">
        <v>1033</v>
      </c>
      <c r="G411" s="17" t="str">
        <f ca="1">IF(MasterTable[[#This Row],[Year Completed]]&lt;=YEAR(TODAY()),"Existing TOD","Planned TOD")</f>
        <v>Planned TOD</v>
      </c>
      <c r="H411" t="s">
        <v>1020</v>
      </c>
      <c r="I411" t="s">
        <v>359</v>
      </c>
      <c r="J411" t="str">
        <f t="shared" si="23"/>
        <v>CO</v>
      </c>
      <c r="K411">
        <v>39.717164366027802</v>
      </c>
      <c r="L411">
        <v>-104.820101554323</v>
      </c>
      <c r="M411" s="47" t="s">
        <v>360</v>
      </c>
      <c r="N411" t="s">
        <v>361</v>
      </c>
      <c r="O411" s="2">
        <v>230</v>
      </c>
      <c r="P411" t="s">
        <v>144</v>
      </c>
      <c r="Q411" s="47" t="s">
        <v>150</v>
      </c>
      <c r="T411">
        <v>154</v>
      </c>
      <c r="Z411" s="82">
        <f t="shared" si="21"/>
        <v>154</v>
      </c>
      <c r="AA411" s="10"/>
      <c r="AE411" s="47"/>
    </row>
    <row r="412" spans="1:37" x14ac:dyDescent="0.25">
      <c r="A412">
        <v>1722</v>
      </c>
      <c r="B412" t="s">
        <v>1021</v>
      </c>
      <c r="E412" s="2">
        <v>2024</v>
      </c>
      <c r="G412" s="17" t="str">
        <f ca="1">IF(MasterTable[[#This Row],[Year Completed]]&lt;=YEAR(TODAY()),"Existing TOD","Planned TOD")</f>
        <v>Existing TOD</v>
      </c>
      <c r="H412" t="s">
        <v>1022</v>
      </c>
      <c r="I412" t="s">
        <v>141</v>
      </c>
      <c r="J412" t="str">
        <f t="shared" si="23"/>
        <v>CO</v>
      </c>
      <c r="K412">
        <v>39.773627945431301</v>
      </c>
      <c r="L412">
        <v>-104.972337803302</v>
      </c>
      <c r="M412" s="47" t="s">
        <v>241</v>
      </c>
      <c r="N412" t="s">
        <v>242</v>
      </c>
      <c r="O412" s="2">
        <v>236</v>
      </c>
      <c r="P412" t="s">
        <v>157</v>
      </c>
      <c r="Q412" s="47" t="s">
        <v>158</v>
      </c>
      <c r="Z412" s="82">
        <f t="shared" si="21"/>
        <v>0</v>
      </c>
      <c r="AA412" s="10"/>
      <c r="AE412" s="47" t="s">
        <v>169</v>
      </c>
      <c r="AG412" s="60">
        <v>16000</v>
      </c>
      <c r="AI412" s="89"/>
    </row>
    <row r="413" spans="1:37" x14ac:dyDescent="0.25">
      <c r="A413">
        <v>1723</v>
      </c>
      <c r="B413" s="1" t="s">
        <v>1023</v>
      </c>
      <c r="D413" s="1" t="s">
        <v>1212</v>
      </c>
      <c r="E413" s="2">
        <v>2024</v>
      </c>
      <c r="G413" s="17" t="str">
        <f ca="1">IF(MasterTable[[#This Row],[Year Completed]]&lt;=YEAR(TODAY()),"Existing TOD","Planned TOD")</f>
        <v>Existing TOD</v>
      </c>
      <c r="H413" t="s">
        <v>1024</v>
      </c>
      <c r="I413" t="s">
        <v>141</v>
      </c>
      <c r="J413" t="str">
        <f t="shared" si="23"/>
        <v>CO</v>
      </c>
      <c r="K413">
        <v>39.776692412628996</v>
      </c>
      <c r="L413">
        <v>-104.969688235606</v>
      </c>
      <c r="M413" s="47" t="s">
        <v>241</v>
      </c>
      <c r="N413" t="s">
        <v>242</v>
      </c>
      <c r="O413" s="2">
        <v>236</v>
      </c>
      <c r="P413" t="s">
        <v>144</v>
      </c>
      <c r="Q413" s="47" t="s">
        <v>162</v>
      </c>
      <c r="R413" s="4" t="s">
        <v>110</v>
      </c>
      <c r="V413">
        <v>397</v>
      </c>
      <c r="Z413" s="82">
        <f t="shared" ref="Z413:Z476" si="25">SUM(T413:Y413)</f>
        <v>397</v>
      </c>
      <c r="AA413" s="10"/>
      <c r="AE413" s="47"/>
      <c r="AK413" s="57">
        <v>392</v>
      </c>
    </row>
    <row r="414" spans="1:37" x14ac:dyDescent="0.25">
      <c r="A414">
        <v>1724</v>
      </c>
      <c r="B414" t="s">
        <v>1025</v>
      </c>
      <c r="E414" s="2" t="s">
        <v>115</v>
      </c>
      <c r="G414" s="17" t="str">
        <f ca="1">IF(MasterTable[[#This Row],[Year Completed]]&lt;=YEAR(TODAY()),"Existing TOD","Planned TOD")</f>
        <v>Planned TOD</v>
      </c>
      <c r="H414" t="s">
        <v>1026</v>
      </c>
      <c r="I414" t="s">
        <v>141</v>
      </c>
      <c r="J414" t="str">
        <f t="shared" si="23"/>
        <v>CO</v>
      </c>
      <c r="K414">
        <v>39.772532663053703</v>
      </c>
      <c r="L414">
        <v>-104.977280422737</v>
      </c>
      <c r="M414" s="47" t="s">
        <v>241</v>
      </c>
      <c r="N414" t="s">
        <v>242</v>
      </c>
      <c r="O414" s="2">
        <v>236</v>
      </c>
      <c r="P414" t="s">
        <v>144</v>
      </c>
      <c r="Q414" s="47" t="s">
        <v>162</v>
      </c>
      <c r="R414" s="4" t="s">
        <v>110</v>
      </c>
      <c r="V414">
        <v>179</v>
      </c>
      <c r="Z414" s="82">
        <f t="shared" si="25"/>
        <v>179</v>
      </c>
      <c r="AA414" s="10"/>
      <c r="AE414" s="47"/>
      <c r="AG414" s="60">
        <v>4000</v>
      </c>
      <c r="AK414" s="57">
        <v>27</v>
      </c>
    </row>
    <row r="415" spans="1:37" x14ac:dyDescent="0.25">
      <c r="A415">
        <v>1725</v>
      </c>
      <c r="B415" t="s">
        <v>1185</v>
      </c>
      <c r="E415" s="2" t="s">
        <v>1033</v>
      </c>
      <c r="G415" s="17" t="str">
        <f ca="1">IF(MasterTable[[#This Row],[Year Completed]]&lt;=YEAR(TODAY()),"Existing TOD","Planned TOD")</f>
        <v>Planned TOD</v>
      </c>
      <c r="H415" t="s">
        <v>1027</v>
      </c>
      <c r="I415" t="s">
        <v>141</v>
      </c>
      <c r="J415" t="str">
        <f t="shared" si="23"/>
        <v>CO</v>
      </c>
      <c r="K415">
        <v>39.733580892761303</v>
      </c>
      <c r="L415">
        <v>-105.051987716064</v>
      </c>
      <c r="M415" s="47" t="s">
        <v>638</v>
      </c>
      <c r="N415" t="s">
        <v>94</v>
      </c>
      <c r="O415" s="2">
        <v>178</v>
      </c>
      <c r="P415" t="s">
        <v>144</v>
      </c>
      <c r="Q415" s="47" t="s">
        <v>150</v>
      </c>
      <c r="R415" s="4" t="s">
        <v>110</v>
      </c>
      <c r="T415">
        <v>60</v>
      </c>
      <c r="Z415" s="82">
        <f t="shared" si="25"/>
        <v>60</v>
      </c>
      <c r="AA415" s="10"/>
      <c r="AE415" s="47"/>
    </row>
    <row r="416" spans="1:37" x14ac:dyDescent="0.25">
      <c r="A416">
        <v>1726</v>
      </c>
      <c r="B416" t="s">
        <v>1028</v>
      </c>
      <c r="E416" s="2" t="s">
        <v>115</v>
      </c>
      <c r="G416" s="17" t="str">
        <f ca="1">IF(MasterTable[[#This Row],[Year Completed]]&lt;=YEAR(TODAY()),"Existing TOD","Planned TOD")</f>
        <v>Planned TOD</v>
      </c>
      <c r="H416" t="s">
        <v>1029</v>
      </c>
      <c r="I416" t="s">
        <v>141</v>
      </c>
      <c r="J416" t="str">
        <f t="shared" si="23"/>
        <v>CO</v>
      </c>
      <c r="K416">
        <v>39.715301283330099</v>
      </c>
      <c r="L416">
        <v>-104.99307361791401</v>
      </c>
      <c r="M416" s="47" t="s">
        <v>142</v>
      </c>
      <c r="N416" t="s">
        <v>60</v>
      </c>
      <c r="O416" s="2">
        <v>1</v>
      </c>
      <c r="P416" t="s">
        <v>144</v>
      </c>
      <c r="Q416" s="47" t="s">
        <v>150</v>
      </c>
      <c r="R416" s="4" t="s">
        <v>110</v>
      </c>
      <c r="T416">
        <v>60</v>
      </c>
      <c r="Z416" s="82">
        <f t="shared" si="25"/>
        <v>60</v>
      </c>
      <c r="AA416" s="105">
        <v>0.3</v>
      </c>
      <c r="AE416" s="47"/>
    </row>
    <row r="417" spans="1:37" x14ac:dyDescent="0.25">
      <c r="A417">
        <v>1727</v>
      </c>
      <c r="B417" t="s">
        <v>1032</v>
      </c>
      <c r="E417" s="2" t="s">
        <v>115</v>
      </c>
      <c r="G417" s="17" t="str">
        <f ca="1">IF(MasterTable[[#This Row],[Year Completed]]&lt;=YEAR(TODAY()),"Existing TOD","Planned TOD")</f>
        <v>Planned TOD</v>
      </c>
      <c r="H417" t="s">
        <v>1031</v>
      </c>
      <c r="J417" t="str">
        <f t="shared" si="23"/>
        <v>CO</v>
      </c>
      <c r="K417">
        <v>39.7372992182353</v>
      </c>
      <c r="L417">
        <v>-105.050721189957</v>
      </c>
      <c r="M417" s="47" t="s">
        <v>638</v>
      </c>
      <c r="N417" t="s">
        <v>94</v>
      </c>
      <c r="O417" s="2">
        <v>178</v>
      </c>
      <c r="P417" t="s">
        <v>144</v>
      </c>
      <c r="Q417" s="47" t="s">
        <v>115</v>
      </c>
      <c r="R417" s="4" t="s">
        <v>115</v>
      </c>
      <c r="S417" s="4" t="s">
        <v>179</v>
      </c>
      <c r="W417">
        <v>4</v>
      </c>
      <c r="Z417" s="82">
        <f t="shared" si="25"/>
        <v>4</v>
      </c>
      <c r="AA417" s="10"/>
      <c r="AE417" s="47" t="s">
        <v>158</v>
      </c>
      <c r="AK417" s="57">
        <v>4</v>
      </c>
    </row>
    <row r="418" spans="1:37" x14ac:dyDescent="0.25">
      <c r="A418">
        <v>1728</v>
      </c>
      <c r="B418" t="s">
        <v>1034</v>
      </c>
      <c r="E418" s="2" t="s">
        <v>622</v>
      </c>
      <c r="G418" s="17" t="str">
        <f ca="1">IF(MasterTable[[#This Row],[Year Completed]]&lt;=YEAR(TODAY()),"Existing TOD","Planned TOD")</f>
        <v>Planned TOD</v>
      </c>
      <c r="H418" t="s">
        <v>1035</v>
      </c>
      <c r="I418" t="s">
        <v>651</v>
      </c>
      <c r="J418" t="str">
        <f t="shared" si="23"/>
        <v>CO</v>
      </c>
      <c r="K418">
        <v>39.732621327293103</v>
      </c>
      <c r="L418">
        <v>-105.05376693827399</v>
      </c>
      <c r="M418" s="47" t="s">
        <v>638</v>
      </c>
      <c r="N418" t="s">
        <v>94</v>
      </c>
      <c r="O418" s="2">
        <v>178</v>
      </c>
      <c r="P418" t="s">
        <v>144</v>
      </c>
      <c r="Q418" s="47" t="s">
        <v>115</v>
      </c>
      <c r="R418" s="4" t="s">
        <v>1036</v>
      </c>
      <c r="V418">
        <v>362</v>
      </c>
      <c r="Z418" s="82">
        <f t="shared" si="25"/>
        <v>362</v>
      </c>
      <c r="AA418" s="107"/>
      <c r="AE418" s="47"/>
    </row>
    <row r="419" spans="1:37" x14ac:dyDescent="0.25">
      <c r="A419">
        <v>1729</v>
      </c>
      <c r="B419" t="s">
        <v>1088</v>
      </c>
      <c r="E419" s="2" t="s">
        <v>115</v>
      </c>
      <c r="G419" s="17" t="str">
        <f ca="1">IF(MasterTable[[#This Row],[Year Completed]]&lt;=YEAR(TODAY()),"Existing TOD","Planned TOD")</f>
        <v>Planned TOD</v>
      </c>
      <c r="H419" t="s">
        <v>1037</v>
      </c>
      <c r="I419" t="s">
        <v>141</v>
      </c>
      <c r="J419" t="str">
        <f t="shared" si="23"/>
        <v>CO</v>
      </c>
      <c r="K419">
        <v>39.770403411588603</v>
      </c>
      <c r="L419">
        <v>-104.97831150460701</v>
      </c>
      <c r="M419" s="47" t="s">
        <v>241</v>
      </c>
      <c r="N419" t="s">
        <v>242</v>
      </c>
      <c r="O419" s="2">
        <v>236</v>
      </c>
      <c r="P419" t="s">
        <v>144</v>
      </c>
      <c r="Q419" s="47" t="s">
        <v>115</v>
      </c>
      <c r="V419">
        <v>263</v>
      </c>
      <c r="Z419" s="82">
        <f t="shared" si="25"/>
        <v>263</v>
      </c>
      <c r="AA419" s="10"/>
      <c r="AE419" s="47"/>
      <c r="AK419" s="57">
        <v>85</v>
      </c>
    </row>
    <row r="420" spans="1:37" x14ac:dyDescent="0.25">
      <c r="A420">
        <v>1730</v>
      </c>
      <c r="B420" t="s">
        <v>1171</v>
      </c>
      <c r="E420" s="2" t="s">
        <v>1033</v>
      </c>
      <c r="G420" s="17" t="str">
        <f ca="1">IF(MasterTable[[#This Row],[Year Completed]]&lt;=YEAR(TODAY()),"Existing TOD","Planned TOD")</f>
        <v>Planned TOD</v>
      </c>
      <c r="H420" t="s">
        <v>1038</v>
      </c>
      <c r="I420" t="s">
        <v>454</v>
      </c>
      <c r="J420" t="str">
        <f t="shared" si="23"/>
        <v>CO</v>
      </c>
      <c r="K420">
        <v>39.575439555506101</v>
      </c>
      <c r="L420">
        <v>-104.879876731568</v>
      </c>
      <c r="M420" s="47" t="s">
        <v>402</v>
      </c>
      <c r="N420" t="s">
        <v>73</v>
      </c>
      <c r="O420" s="2">
        <v>122</v>
      </c>
      <c r="P420" t="s">
        <v>168</v>
      </c>
      <c r="Q420" s="47" t="s">
        <v>115</v>
      </c>
      <c r="R420" s="4" t="s">
        <v>110</v>
      </c>
      <c r="V420">
        <v>309</v>
      </c>
      <c r="Z420" s="82">
        <f t="shared" si="25"/>
        <v>309</v>
      </c>
      <c r="AA420" s="10"/>
      <c r="AE420" s="47" t="s">
        <v>169</v>
      </c>
      <c r="AK420" s="57">
        <v>531</v>
      </c>
    </row>
    <row r="421" spans="1:37" x14ac:dyDescent="0.25">
      <c r="A421">
        <v>1731</v>
      </c>
      <c r="B421" t="s">
        <v>1041</v>
      </c>
      <c r="E421" s="2" t="s">
        <v>115</v>
      </c>
      <c r="G421" s="17" t="str">
        <f ca="1">IF(MasterTable[[#This Row],[Year Completed]]&lt;=YEAR(TODAY()),"Existing TOD","Planned TOD")</f>
        <v>Planned TOD</v>
      </c>
      <c r="H421" t="s">
        <v>1040</v>
      </c>
      <c r="I421" t="s">
        <v>141</v>
      </c>
      <c r="J421" t="str">
        <f t="shared" si="23"/>
        <v>CO</v>
      </c>
      <c r="K421">
        <v>39.773094588442298</v>
      </c>
      <c r="L421">
        <v>-104.974450615065</v>
      </c>
      <c r="M421" s="47" t="s">
        <v>241</v>
      </c>
      <c r="N421" t="s">
        <v>242</v>
      </c>
      <c r="O421" s="2">
        <v>236</v>
      </c>
      <c r="P421" t="s">
        <v>115</v>
      </c>
      <c r="Q421" s="47" t="s">
        <v>115</v>
      </c>
      <c r="Z421" s="82">
        <f t="shared" si="25"/>
        <v>0</v>
      </c>
      <c r="AA421" s="10"/>
      <c r="AE421" s="47"/>
    </row>
    <row r="422" spans="1:37" x14ac:dyDescent="0.25">
      <c r="A422">
        <v>1732</v>
      </c>
      <c r="B422" t="s">
        <v>1119</v>
      </c>
      <c r="C422" t="s">
        <v>1044</v>
      </c>
      <c r="E422" s="2" t="s">
        <v>115</v>
      </c>
      <c r="G422" s="17" t="str">
        <f ca="1">IF(MasterTable[[#This Row],[Year Completed]]&lt;=YEAR(TODAY()),"Existing TOD","Planned TOD")</f>
        <v>Planned TOD</v>
      </c>
      <c r="H422" t="s">
        <v>1043</v>
      </c>
      <c r="I422" t="s">
        <v>141</v>
      </c>
      <c r="J422" t="str">
        <f t="shared" si="23"/>
        <v>CO</v>
      </c>
      <c r="K422">
        <v>39.771988692893203</v>
      </c>
      <c r="L422">
        <v>-104.976228104271</v>
      </c>
      <c r="M422" s="47" t="s">
        <v>241</v>
      </c>
      <c r="N422" t="s">
        <v>242</v>
      </c>
      <c r="O422" s="2">
        <v>236</v>
      </c>
      <c r="P422" t="s">
        <v>192</v>
      </c>
      <c r="Q422" s="47" t="s">
        <v>158</v>
      </c>
      <c r="Z422" s="82">
        <f t="shared" si="25"/>
        <v>0</v>
      </c>
      <c r="AA422" s="10"/>
      <c r="AE422" s="47" t="s">
        <v>169</v>
      </c>
      <c r="AG422" s="60">
        <v>2567</v>
      </c>
      <c r="AJ422" s="57">
        <v>128</v>
      </c>
      <c r="AK422" s="57">
        <v>0</v>
      </c>
    </row>
    <row r="423" spans="1:37" x14ac:dyDescent="0.25">
      <c r="A423">
        <v>1733</v>
      </c>
      <c r="B423" t="s">
        <v>1049</v>
      </c>
      <c r="E423" s="2">
        <v>2023</v>
      </c>
      <c r="G423" s="17" t="str">
        <f ca="1">IF(MasterTable[[#This Row],[Year Completed]]&lt;=YEAR(TODAY()),"Existing TOD","Planned TOD")</f>
        <v>Existing TOD</v>
      </c>
      <c r="H423" t="s">
        <v>1050</v>
      </c>
      <c r="I423" t="s">
        <v>359</v>
      </c>
      <c r="J423" t="str">
        <f t="shared" si="23"/>
        <v>CO</v>
      </c>
      <c r="K423">
        <v>39.7711587004584</v>
      </c>
      <c r="L423">
        <v>-104.782708174343</v>
      </c>
      <c r="M423" s="47" t="s">
        <v>241</v>
      </c>
      <c r="N423" t="s">
        <v>1051</v>
      </c>
      <c r="O423" t="s">
        <v>1255</v>
      </c>
      <c r="P423" t="s">
        <v>144</v>
      </c>
      <c r="Q423" s="47" t="s">
        <v>162</v>
      </c>
      <c r="R423" s="4" t="s">
        <v>110</v>
      </c>
      <c r="V423">
        <v>374</v>
      </c>
      <c r="Z423" s="82">
        <f t="shared" si="25"/>
        <v>374</v>
      </c>
      <c r="AA423" s="10"/>
      <c r="AE423" s="47" t="s">
        <v>158</v>
      </c>
      <c r="AK423" s="57">
        <v>527</v>
      </c>
    </row>
    <row r="424" spans="1:37" x14ac:dyDescent="0.25">
      <c r="A424">
        <v>1734</v>
      </c>
      <c r="B424" t="s">
        <v>1227</v>
      </c>
      <c r="C424" t="s">
        <v>1046</v>
      </c>
      <c r="D424" t="s">
        <v>1047</v>
      </c>
      <c r="E424" s="2" t="s">
        <v>1033</v>
      </c>
      <c r="G424" s="97" t="str">
        <f ca="1">IF(MasterTable[[#This Row],[Year Completed]]&lt;=YEAR(TODAY()),"Existing TOD","Planned TOD")</f>
        <v>Planned TOD</v>
      </c>
      <c r="H424" t="s">
        <v>1228</v>
      </c>
      <c r="I424" t="s">
        <v>309</v>
      </c>
      <c r="J424" t="str">
        <f t="shared" si="23"/>
        <v>CO</v>
      </c>
      <c r="K424">
        <v>39.908023609752703</v>
      </c>
      <c r="L424">
        <v>-105.088764521817</v>
      </c>
      <c r="M424" s="47" t="s">
        <v>291</v>
      </c>
      <c r="N424" t="s">
        <v>310</v>
      </c>
      <c r="O424" s="2">
        <v>161</v>
      </c>
      <c r="P424" t="s">
        <v>144</v>
      </c>
      <c r="Q424" s="47" t="s">
        <v>162</v>
      </c>
      <c r="R424" s="4" t="s">
        <v>110</v>
      </c>
      <c r="V424">
        <v>387</v>
      </c>
      <c r="Z424" s="82">
        <f t="shared" si="25"/>
        <v>387</v>
      </c>
      <c r="AA424" s="10"/>
      <c r="AE424" s="47"/>
      <c r="AF424" s="84"/>
      <c r="AG424" s="84"/>
      <c r="AH424" s="84"/>
      <c r="AI424" s="84">
        <f t="shared" ref="AI424:AI447" si="26">SUM(AF424:AH424)</f>
        <v>0</v>
      </c>
      <c r="AJ424" s="98"/>
      <c r="AK424" s="98">
        <v>635</v>
      </c>
    </row>
    <row r="425" spans="1:37" x14ac:dyDescent="0.25">
      <c r="A425">
        <v>1735</v>
      </c>
      <c r="B425" t="s">
        <v>1048</v>
      </c>
      <c r="C425" t="s">
        <v>1056</v>
      </c>
      <c r="D425" t="s">
        <v>1047</v>
      </c>
      <c r="E425" s="2">
        <v>2023</v>
      </c>
      <c r="G425" s="97" t="str">
        <f ca="1">IF(MasterTable[[#This Row],[Year Completed]]&lt;=YEAR(TODAY()),"Existing TOD","Planned TOD")</f>
        <v>Existing TOD</v>
      </c>
      <c r="H425" t="s">
        <v>1055</v>
      </c>
      <c r="I425" t="s">
        <v>309</v>
      </c>
      <c r="J425" t="str">
        <f t="shared" si="23"/>
        <v>CO</v>
      </c>
      <c r="K425">
        <v>39.905487844401897</v>
      </c>
      <c r="L425">
        <v>-105.094435791168</v>
      </c>
      <c r="M425" s="47" t="s">
        <v>291</v>
      </c>
      <c r="N425" t="s">
        <v>310</v>
      </c>
      <c r="O425" s="2">
        <v>161</v>
      </c>
      <c r="P425" t="s">
        <v>144</v>
      </c>
      <c r="Q425" s="47" t="s">
        <v>162</v>
      </c>
      <c r="R425" s="4" t="s">
        <v>110</v>
      </c>
      <c r="V425">
        <v>325</v>
      </c>
      <c r="Z425" s="82">
        <f t="shared" si="25"/>
        <v>325</v>
      </c>
      <c r="AA425" s="10"/>
      <c r="AE425" s="47" t="s">
        <v>158</v>
      </c>
      <c r="AF425" s="84"/>
      <c r="AG425" s="84"/>
      <c r="AH425" s="84"/>
      <c r="AI425" s="84">
        <f t="shared" si="26"/>
        <v>0</v>
      </c>
      <c r="AJ425" s="98"/>
      <c r="AK425" s="98">
        <v>577</v>
      </c>
    </row>
    <row r="426" spans="1:37" x14ac:dyDescent="0.25">
      <c r="A426">
        <v>1736</v>
      </c>
      <c r="B426" t="s">
        <v>1053</v>
      </c>
      <c r="D426" t="s">
        <v>1047</v>
      </c>
      <c r="E426" s="2">
        <v>2012</v>
      </c>
      <c r="G426" s="17" t="str">
        <f ca="1">IF(MasterTable[[#This Row],[Year Completed]]&lt;=YEAR(TODAY()),"Existing TOD","Planned TOD")</f>
        <v>Existing TOD</v>
      </c>
      <c r="H426" t="s">
        <v>1054</v>
      </c>
      <c r="I426" t="s">
        <v>309</v>
      </c>
      <c r="J426" t="str">
        <f t="shared" si="23"/>
        <v>CO</v>
      </c>
      <c r="K426">
        <v>39.906517471515997</v>
      </c>
      <c r="L426">
        <v>-105.09162844472699</v>
      </c>
      <c r="M426" s="47" t="s">
        <v>291</v>
      </c>
      <c r="N426" t="s">
        <v>310</v>
      </c>
      <c r="O426" s="2">
        <v>161</v>
      </c>
      <c r="P426" t="s">
        <v>157</v>
      </c>
      <c r="Q426" s="47" t="s">
        <v>158</v>
      </c>
      <c r="Z426" s="82">
        <f t="shared" si="25"/>
        <v>0</v>
      </c>
      <c r="AA426" s="10"/>
      <c r="AE426" s="47" t="s">
        <v>1052</v>
      </c>
      <c r="AH426" s="60">
        <v>60000</v>
      </c>
      <c r="AI426" s="85">
        <f t="shared" si="26"/>
        <v>60000</v>
      </c>
      <c r="AK426" s="57">
        <v>271</v>
      </c>
    </row>
    <row r="427" spans="1:37" x14ac:dyDescent="0.25">
      <c r="A427">
        <v>1737</v>
      </c>
      <c r="B427" t="s">
        <v>1057</v>
      </c>
      <c r="D427" t="s">
        <v>1047</v>
      </c>
      <c r="E427" s="2">
        <v>2012</v>
      </c>
      <c r="G427" s="17" t="str">
        <f ca="1">IF(MasterTable[[#This Row],[Year Completed]]&lt;=YEAR(TODAY()),"Existing TOD","Planned TOD")</f>
        <v>Existing TOD</v>
      </c>
      <c r="H427" t="s">
        <v>1059</v>
      </c>
      <c r="I427" t="s">
        <v>309</v>
      </c>
      <c r="J427" t="str">
        <f t="shared" si="23"/>
        <v>CO</v>
      </c>
      <c r="K427">
        <v>39.903467506839398</v>
      </c>
      <c r="L427">
        <v>-105.09174270797</v>
      </c>
      <c r="M427" s="47" t="s">
        <v>291</v>
      </c>
      <c r="N427" t="s">
        <v>310</v>
      </c>
      <c r="O427" s="2">
        <v>161</v>
      </c>
      <c r="P427" t="s">
        <v>144</v>
      </c>
      <c r="Q427" s="47" t="s">
        <v>162</v>
      </c>
      <c r="R427" s="4" t="s">
        <v>105</v>
      </c>
      <c r="S427" s="4" t="s">
        <v>1058</v>
      </c>
      <c r="W427">
        <v>62</v>
      </c>
      <c r="Z427" s="82">
        <f t="shared" si="25"/>
        <v>62</v>
      </c>
      <c r="AA427" s="10"/>
      <c r="AE427" s="47"/>
      <c r="AI427" s="85">
        <f t="shared" si="26"/>
        <v>0</v>
      </c>
      <c r="AK427" s="57">
        <v>223</v>
      </c>
    </row>
    <row r="428" spans="1:37" x14ac:dyDescent="0.25">
      <c r="A428">
        <v>1738</v>
      </c>
      <c r="B428" t="s">
        <v>1231</v>
      </c>
      <c r="C428" t="s">
        <v>1061</v>
      </c>
      <c r="D428" t="s">
        <v>1047</v>
      </c>
      <c r="E428" s="2">
        <v>2007</v>
      </c>
      <c r="G428" s="17" t="str">
        <f ca="1">IF(MasterTable[[#This Row],[Year Completed]]&lt;=YEAR(TODAY()),"Existing TOD","Planned TOD")</f>
        <v>Existing TOD</v>
      </c>
      <c r="H428" t="s">
        <v>1060</v>
      </c>
      <c r="I428" t="s">
        <v>309</v>
      </c>
      <c r="J428" t="str">
        <f t="shared" si="23"/>
        <v>CO</v>
      </c>
      <c r="K428">
        <v>39.903650548429702</v>
      </c>
      <c r="L428">
        <v>-105.089947508479</v>
      </c>
      <c r="M428" s="47" t="s">
        <v>291</v>
      </c>
      <c r="N428" t="s">
        <v>310</v>
      </c>
      <c r="O428" s="2">
        <v>161</v>
      </c>
      <c r="P428" t="s">
        <v>144</v>
      </c>
      <c r="Q428" s="47" t="s">
        <v>162</v>
      </c>
      <c r="R428" s="4" t="s">
        <v>105</v>
      </c>
      <c r="S428" s="4" t="s">
        <v>179</v>
      </c>
      <c r="W428">
        <v>28</v>
      </c>
      <c r="Z428" s="82">
        <f t="shared" si="25"/>
        <v>28</v>
      </c>
      <c r="AA428" s="10"/>
      <c r="AE428" s="47" t="s">
        <v>158</v>
      </c>
      <c r="AI428" s="85">
        <f t="shared" si="26"/>
        <v>0</v>
      </c>
      <c r="AK428" s="57">
        <v>50</v>
      </c>
    </row>
    <row r="429" spans="1:37" x14ac:dyDescent="0.25">
      <c r="A429">
        <v>1739</v>
      </c>
      <c r="B429" t="s">
        <v>509</v>
      </c>
      <c r="D429" t="s">
        <v>1047</v>
      </c>
      <c r="E429" s="2">
        <v>2014</v>
      </c>
      <c r="G429" s="17" t="str">
        <f ca="1">IF(MasterTable[[#This Row],[Year Completed]]&lt;=YEAR(TODAY()),"Existing TOD","Planned TOD")</f>
        <v>Existing TOD</v>
      </c>
      <c r="H429" t="s">
        <v>1063</v>
      </c>
      <c r="I429" t="s">
        <v>309</v>
      </c>
      <c r="J429" t="str">
        <f t="shared" si="23"/>
        <v>CO</v>
      </c>
      <c r="K429">
        <v>39.902361021122303</v>
      </c>
      <c r="L429">
        <v>-105.08940525912899</v>
      </c>
      <c r="M429" s="47" t="s">
        <v>291</v>
      </c>
      <c r="N429" t="s">
        <v>310</v>
      </c>
      <c r="O429" s="2">
        <v>161</v>
      </c>
      <c r="P429" t="s">
        <v>144</v>
      </c>
      <c r="Q429" s="47" t="s">
        <v>162</v>
      </c>
      <c r="R429" s="4" t="s">
        <v>105</v>
      </c>
      <c r="S429" s="4" t="s">
        <v>179</v>
      </c>
      <c r="W429">
        <v>92</v>
      </c>
      <c r="Z429" s="82">
        <f t="shared" si="25"/>
        <v>92</v>
      </c>
      <c r="AA429" s="10"/>
      <c r="AE429" s="47" t="s">
        <v>158</v>
      </c>
      <c r="AI429" s="85">
        <f t="shared" si="26"/>
        <v>0</v>
      </c>
      <c r="AK429" s="57">
        <v>236</v>
      </c>
    </row>
    <row r="430" spans="1:37" x14ac:dyDescent="0.25">
      <c r="A430">
        <v>1740</v>
      </c>
      <c r="B430" t="s">
        <v>1064</v>
      </c>
      <c r="D430" t="s">
        <v>1047</v>
      </c>
      <c r="E430" s="2">
        <v>2006</v>
      </c>
      <c r="G430" s="17" t="str">
        <f ca="1">IF(MasterTable[[#This Row],[Year Completed]]&lt;=YEAR(TODAY()),"Existing TOD","Planned TOD")</f>
        <v>Existing TOD</v>
      </c>
      <c r="H430" t="s">
        <v>1066</v>
      </c>
      <c r="I430" t="s">
        <v>309</v>
      </c>
      <c r="J430" t="str">
        <f t="shared" si="23"/>
        <v>CO</v>
      </c>
      <c r="K430">
        <v>39.906026246382503</v>
      </c>
      <c r="L430">
        <v>-105.08846862339399</v>
      </c>
      <c r="M430" s="47" t="s">
        <v>291</v>
      </c>
      <c r="N430" t="s">
        <v>310</v>
      </c>
      <c r="O430" s="2">
        <v>161</v>
      </c>
      <c r="P430" t="s">
        <v>157</v>
      </c>
      <c r="Q430" s="47" t="s">
        <v>158</v>
      </c>
      <c r="Z430" s="82">
        <f t="shared" si="25"/>
        <v>0</v>
      </c>
      <c r="AA430" s="10"/>
      <c r="AE430" s="47" t="s">
        <v>1068</v>
      </c>
      <c r="AF430" s="60">
        <v>67735</v>
      </c>
      <c r="AG430" s="60">
        <v>24728</v>
      </c>
      <c r="AI430" s="85">
        <f t="shared" si="26"/>
        <v>92463</v>
      </c>
      <c r="AK430" s="57">
        <v>399</v>
      </c>
    </row>
    <row r="431" spans="1:37" x14ac:dyDescent="0.25">
      <c r="A431">
        <v>1741</v>
      </c>
      <c r="B431" t="s">
        <v>1065</v>
      </c>
      <c r="D431" t="s">
        <v>1047</v>
      </c>
      <c r="E431" s="2">
        <v>2006</v>
      </c>
      <c r="G431" s="17" t="str">
        <f ca="1">IF(MasterTable[[#This Row],[Year Completed]]&lt;=YEAR(TODAY()),"Existing TOD","Planned TOD")</f>
        <v>Existing TOD</v>
      </c>
      <c r="H431" t="s">
        <v>1067</v>
      </c>
      <c r="I431" t="s">
        <v>309</v>
      </c>
      <c r="J431" t="str">
        <f t="shared" si="23"/>
        <v>CO</v>
      </c>
      <c r="K431">
        <v>39.906011843767097</v>
      </c>
      <c r="L431">
        <v>-105.086851251512</v>
      </c>
      <c r="M431" s="47" t="s">
        <v>291</v>
      </c>
      <c r="N431" t="s">
        <v>310</v>
      </c>
      <c r="O431" s="2">
        <v>161</v>
      </c>
      <c r="P431" t="s">
        <v>157</v>
      </c>
      <c r="Q431" s="47" t="s">
        <v>158</v>
      </c>
      <c r="Z431" s="82">
        <f t="shared" si="25"/>
        <v>0</v>
      </c>
      <c r="AA431" s="10"/>
      <c r="AE431" s="47"/>
      <c r="AF431" s="60">
        <v>94432</v>
      </c>
      <c r="AG431" s="60">
        <v>24894</v>
      </c>
      <c r="AI431" s="85">
        <f t="shared" si="26"/>
        <v>119326</v>
      </c>
      <c r="AK431" s="57">
        <v>477</v>
      </c>
    </row>
    <row r="432" spans="1:37" x14ac:dyDescent="0.25">
      <c r="A432">
        <v>1742</v>
      </c>
      <c r="B432" t="s">
        <v>1069</v>
      </c>
      <c r="D432" t="s">
        <v>1047</v>
      </c>
      <c r="E432" s="2">
        <v>2006</v>
      </c>
      <c r="G432" s="17" t="str">
        <f ca="1">IF(MasterTable[[#This Row],[Year Completed]]&lt;=YEAR(TODAY()),"Existing TOD","Planned TOD")</f>
        <v>Existing TOD</v>
      </c>
      <c r="H432" t="s">
        <v>1070</v>
      </c>
      <c r="I432" t="s">
        <v>309</v>
      </c>
      <c r="J432" t="str">
        <f t="shared" si="23"/>
        <v>CO</v>
      </c>
      <c r="K432">
        <v>39.906600291018599</v>
      </c>
      <c r="L432">
        <v>-105.089069438156</v>
      </c>
      <c r="M432" s="47" t="s">
        <v>291</v>
      </c>
      <c r="N432" t="s">
        <v>310</v>
      </c>
      <c r="O432" s="2">
        <v>161</v>
      </c>
      <c r="P432" t="s">
        <v>168</v>
      </c>
      <c r="Q432" s="47" t="s">
        <v>162</v>
      </c>
      <c r="R432" s="4" t="s">
        <v>105</v>
      </c>
      <c r="S432" s="4" t="s">
        <v>179</v>
      </c>
      <c r="W432">
        <v>13</v>
      </c>
      <c r="Z432" s="82">
        <f t="shared" si="25"/>
        <v>13</v>
      </c>
      <c r="AA432" s="10"/>
      <c r="AE432" s="47" t="s">
        <v>169</v>
      </c>
      <c r="AG432" s="60">
        <v>615</v>
      </c>
      <c r="AI432" s="85">
        <f t="shared" si="26"/>
        <v>615</v>
      </c>
      <c r="AK432" s="57">
        <v>35</v>
      </c>
    </row>
    <row r="433" spans="1:37" x14ac:dyDescent="0.25">
      <c r="A433">
        <v>1743</v>
      </c>
      <c r="B433" t="s">
        <v>1071</v>
      </c>
      <c r="D433" t="s">
        <v>1047</v>
      </c>
      <c r="E433" s="2">
        <v>2023</v>
      </c>
      <c r="G433" s="17" t="str">
        <f ca="1">IF(MasterTable[[#This Row],[Year Completed]]&lt;=YEAR(TODAY()),"Existing TOD","Planned TOD")</f>
        <v>Existing TOD</v>
      </c>
      <c r="H433" t="s">
        <v>1072</v>
      </c>
      <c r="I433" t="s">
        <v>309</v>
      </c>
      <c r="J433" t="str">
        <f t="shared" si="23"/>
        <v>CO</v>
      </c>
      <c r="K433">
        <v>39.9082034897827</v>
      </c>
      <c r="L433">
        <v>-105.094965201921</v>
      </c>
      <c r="M433" s="47" t="s">
        <v>291</v>
      </c>
      <c r="N433" t="s">
        <v>310</v>
      </c>
      <c r="O433" s="2">
        <v>161</v>
      </c>
      <c r="P433" t="s">
        <v>144</v>
      </c>
      <c r="Q433" s="47" t="s">
        <v>150</v>
      </c>
      <c r="R433" s="4" t="s">
        <v>110</v>
      </c>
      <c r="T433">
        <v>159</v>
      </c>
      <c r="Z433" s="82">
        <f t="shared" si="25"/>
        <v>159</v>
      </c>
      <c r="AA433" s="10"/>
      <c r="AE433" s="47"/>
      <c r="AI433" s="85">
        <f t="shared" si="26"/>
        <v>0</v>
      </c>
      <c r="AK433" s="57">
        <v>282</v>
      </c>
    </row>
    <row r="434" spans="1:37" x14ac:dyDescent="0.25">
      <c r="A434">
        <v>1744</v>
      </c>
      <c r="B434" t="s">
        <v>1073</v>
      </c>
      <c r="D434" t="s">
        <v>1047</v>
      </c>
      <c r="E434" s="2" t="s">
        <v>115</v>
      </c>
      <c r="G434" s="17" t="str">
        <f ca="1">IF(MasterTable[[#This Row],[Year Completed]]&lt;=YEAR(TODAY()),"Existing TOD","Planned TOD")</f>
        <v>Planned TOD</v>
      </c>
      <c r="H434" t="s">
        <v>1074</v>
      </c>
      <c r="I434" t="s">
        <v>309</v>
      </c>
      <c r="J434" t="str">
        <f t="shared" si="23"/>
        <v>CO</v>
      </c>
      <c r="K434">
        <v>39.907459073287797</v>
      </c>
      <c r="L434">
        <v>-105.093059629614</v>
      </c>
      <c r="M434" s="47" t="s">
        <v>291</v>
      </c>
      <c r="N434" t="s">
        <v>310</v>
      </c>
      <c r="O434" s="2">
        <v>161</v>
      </c>
      <c r="P434" t="s">
        <v>157</v>
      </c>
      <c r="Q434" s="47" t="s">
        <v>158</v>
      </c>
      <c r="Z434" s="82">
        <f t="shared" si="25"/>
        <v>0</v>
      </c>
      <c r="AA434" s="10"/>
      <c r="AE434" s="47" t="s">
        <v>159</v>
      </c>
      <c r="AF434" s="60">
        <v>81300</v>
      </c>
      <c r="AI434" s="85">
        <f t="shared" si="26"/>
        <v>81300</v>
      </c>
      <c r="AK434" s="57">
        <v>270</v>
      </c>
    </row>
    <row r="435" spans="1:37" x14ac:dyDescent="0.25">
      <c r="A435">
        <v>1745</v>
      </c>
      <c r="B435" t="s">
        <v>1075</v>
      </c>
      <c r="D435" t="s">
        <v>1047</v>
      </c>
      <c r="E435" s="2" t="s">
        <v>115</v>
      </c>
      <c r="G435" s="17" t="str">
        <f ca="1">IF(MasterTable[[#This Row],[Year Completed]]&lt;=YEAR(TODAY()),"Existing TOD","Planned TOD")</f>
        <v>Planned TOD</v>
      </c>
      <c r="H435" t="s">
        <v>1076</v>
      </c>
      <c r="I435" t="s">
        <v>309</v>
      </c>
      <c r="J435" t="str">
        <f t="shared" si="23"/>
        <v>CO</v>
      </c>
      <c r="K435">
        <v>39.905218642389499</v>
      </c>
      <c r="L435">
        <v>-105.086806285512</v>
      </c>
      <c r="M435" s="47" t="s">
        <v>291</v>
      </c>
      <c r="N435" t="s">
        <v>310</v>
      </c>
      <c r="O435" s="2">
        <v>161</v>
      </c>
      <c r="P435" t="s">
        <v>157</v>
      </c>
      <c r="Q435" s="47" t="s">
        <v>158</v>
      </c>
      <c r="Z435" s="82">
        <f t="shared" si="25"/>
        <v>0</v>
      </c>
      <c r="AA435" s="10"/>
      <c r="AE435" s="47" t="s">
        <v>169</v>
      </c>
      <c r="AG435" s="60">
        <v>3700</v>
      </c>
      <c r="AI435" s="85">
        <f t="shared" si="26"/>
        <v>3700</v>
      </c>
    </row>
    <row r="436" spans="1:37" x14ac:dyDescent="0.25">
      <c r="A436">
        <v>1746</v>
      </c>
      <c r="B436" t="s">
        <v>1077</v>
      </c>
      <c r="E436" s="2" t="s">
        <v>115</v>
      </c>
      <c r="G436" s="17" t="str">
        <f ca="1">IF(MasterTable[[#This Row],[Year Completed]]&lt;=YEAR(TODAY()),"Existing TOD","Planned TOD")</f>
        <v>Planned TOD</v>
      </c>
      <c r="H436" t="s">
        <v>1078</v>
      </c>
      <c r="I436" t="s">
        <v>309</v>
      </c>
      <c r="J436" t="str">
        <f t="shared" si="23"/>
        <v>CO</v>
      </c>
      <c r="K436">
        <v>39.904516717822403</v>
      </c>
      <c r="L436">
        <v>-105.08226264689699</v>
      </c>
      <c r="M436" s="47" t="s">
        <v>291</v>
      </c>
      <c r="N436" t="s">
        <v>310</v>
      </c>
      <c r="O436" s="2">
        <v>161</v>
      </c>
      <c r="P436" t="s">
        <v>144</v>
      </c>
      <c r="Q436" s="47" t="s">
        <v>162</v>
      </c>
      <c r="R436" s="4" t="s">
        <v>110</v>
      </c>
      <c r="V436">
        <v>227</v>
      </c>
      <c r="Z436" s="82">
        <f t="shared" si="25"/>
        <v>227</v>
      </c>
      <c r="AA436" s="10"/>
      <c r="AE436" s="47"/>
      <c r="AI436" s="85">
        <f t="shared" si="26"/>
        <v>0</v>
      </c>
      <c r="AK436" s="57">
        <v>401</v>
      </c>
    </row>
    <row r="437" spans="1:37" x14ac:dyDescent="0.25">
      <c r="A437">
        <v>1747</v>
      </c>
      <c r="B437" t="s">
        <v>1090</v>
      </c>
      <c r="E437" s="2" t="s">
        <v>115</v>
      </c>
      <c r="G437" s="17" t="str">
        <f ca="1">IF(MasterTable[[#This Row],[Year Completed]]&lt;=YEAR(TODAY()),"Existing TOD","Planned TOD")</f>
        <v>Planned TOD</v>
      </c>
      <c r="H437" t="s">
        <v>1089</v>
      </c>
      <c r="I437" t="s">
        <v>141</v>
      </c>
      <c r="J437" t="str">
        <f t="shared" si="23"/>
        <v>CO</v>
      </c>
      <c r="K437">
        <v>39.733152417624197</v>
      </c>
      <c r="L437">
        <v>-105.03547764276099</v>
      </c>
      <c r="M437" s="47" t="s">
        <v>638</v>
      </c>
      <c r="N437" t="s">
        <v>92</v>
      </c>
      <c r="O437" s="2">
        <v>177</v>
      </c>
      <c r="P437" t="s">
        <v>144</v>
      </c>
      <c r="Q437" s="47" t="s">
        <v>150</v>
      </c>
      <c r="R437" s="4" t="s">
        <v>110</v>
      </c>
      <c r="T437">
        <v>21</v>
      </c>
      <c r="Z437" s="82">
        <f t="shared" si="25"/>
        <v>21</v>
      </c>
      <c r="AA437" s="10"/>
      <c r="AE437" s="47"/>
      <c r="AI437" s="85">
        <f t="shared" si="26"/>
        <v>0</v>
      </c>
      <c r="AK437" s="57">
        <v>4</v>
      </c>
    </row>
    <row r="438" spans="1:37" x14ac:dyDescent="0.25">
      <c r="A438">
        <v>1748</v>
      </c>
      <c r="B438" t="s">
        <v>1091</v>
      </c>
      <c r="E438" s="2" t="s">
        <v>115</v>
      </c>
      <c r="G438" s="17" t="str">
        <f ca="1">IF(MasterTable[[#This Row],[Year Completed]]&lt;=YEAR(TODAY()),"Existing TOD","Planned TOD")</f>
        <v>Planned TOD</v>
      </c>
      <c r="H438" t="s">
        <v>1092</v>
      </c>
      <c r="I438" t="s">
        <v>141</v>
      </c>
      <c r="J438" t="str">
        <f t="shared" si="23"/>
        <v>CO</v>
      </c>
      <c r="K438">
        <v>39.675155337466798</v>
      </c>
      <c r="L438">
        <v>-104.939310491496</v>
      </c>
      <c r="M438" s="47" t="s">
        <v>402</v>
      </c>
      <c r="N438" t="s">
        <v>70</v>
      </c>
      <c r="O438" s="2">
        <v>127</v>
      </c>
      <c r="P438" t="s">
        <v>144</v>
      </c>
      <c r="Q438" s="47" t="s">
        <v>150</v>
      </c>
      <c r="R438" s="4" t="s">
        <v>110</v>
      </c>
      <c r="T438">
        <v>169</v>
      </c>
      <c r="Z438" s="82">
        <f t="shared" si="25"/>
        <v>169</v>
      </c>
      <c r="AA438" s="10"/>
      <c r="AE438" s="47"/>
      <c r="AI438" s="85">
        <f t="shared" si="26"/>
        <v>0</v>
      </c>
    </row>
    <row r="439" spans="1:37" x14ac:dyDescent="0.25">
      <c r="A439">
        <v>1749</v>
      </c>
      <c r="B439" t="s">
        <v>1095</v>
      </c>
      <c r="E439" s="2" t="s">
        <v>115</v>
      </c>
      <c r="G439" s="17" t="str">
        <f ca="1">IF(MasterTable[[#This Row],[Year Completed]]&lt;=YEAR(TODAY()),"Existing TOD","Planned TOD")</f>
        <v>Planned TOD</v>
      </c>
      <c r="H439" t="s">
        <v>1096</v>
      </c>
      <c r="I439" t="s">
        <v>141</v>
      </c>
      <c r="J439" t="str">
        <f t="shared" si="23"/>
        <v>CO</v>
      </c>
      <c r="K439">
        <v>39.710642634060399</v>
      </c>
      <c r="L439">
        <v>-104.993220017422</v>
      </c>
      <c r="M439" s="47" t="s">
        <v>142</v>
      </c>
      <c r="N439" t="s">
        <v>60</v>
      </c>
      <c r="O439" s="2">
        <v>1</v>
      </c>
      <c r="P439" t="s">
        <v>168</v>
      </c>
      <c r="Q439" s="47" t="s">
        <v>162</v>
      </c>
      <c r="R439" s="4" t="s">
        <v>110</v>
      </c>
      <c r="V439">
        <v>721</v>
      </c>
      <c r="Z439" s="82">
        <f t="shared" si="25"/>
        <v>721</v>
      </c>
      <c r="AA439" s="105"/>
      <c r="AE439" s="47" t="s">
        <v>944</v>
      </c>
      <c r="AF439" s="60">
        <v>3681</v>
      </c>
      <c r="AG439" s="60">
        <v>8188</v>
      </c>
      <c r="AI439" s="85">
        <f t="shared" si="26"/>
        <v>11869</v>
      </c>
      <c r="AK439" s="57">
        <v>950</v>
      </c>
    </row>
    <row r="440" spans="1:37" x14ac:dyDescent="0.25">
      <c r="A440">
        <v>1750</v>
      </c>
      <c r="B440" t="s">
        <v>1101</v>
      </c>
      <c r="E440" s="2" t="s">
        <v>115</v>
      </c>
      <c r="G440" s="17" t="str">
        <f ca="1">IF(MasterTable[[#This Row],[Year Completed]]&lt;=YEAR(TODAY()),"Existing TOD","Planned TOD")</f>
        <v>Planned TOD</v>
      </c>
      <c r="H440" t="s">
        <v>1102</v>
      </c>
      <c r="I440" t="s">
        <v>141</v>
      </c>
      <c r="J440" t="str">
        <f t="shared" si="23"/>
        <v>CO</v>
      </c>
      <c r="K440">
        <v>39.757223639187202</v>
      </c>
      <c r="L440">
        <v>-104.999942844252</v>
      </c>
      <c r="M440" s="47" t="s">
        <v>199</v>
      </c>
      <c r="N440" t="s">
        <v>97</v>
      </c>
      <c r="O440" s="2">
        <v>89</v>
      </c>
      <c r="P440" t="s">
        <v>144</v>
      </c>
      <c r="Q440" s="47" t="s">
        <v>115</v>
      </c>
      <c r="R440" s="4" t="s">
        <v>115</v>
      </c>
      <c r="V440">
        <v>177</v>
      </c>
      <c r="Z440" s="82">
        <f t="shared" si="25"/>
        <v>177</v>
      </c>
      <c r="AA440" s="10"/>
      <c r="AE440" s="47" t="s">
        <v>169</v>
      </c>
      <c r="AG440" s="60">
        <v>8568</v>
      </c>
      <c r="AI440" s="85">
        <f t="shared" si="26"/>
        <v>8568</v>
      </c>
    </row>
    <row r="441" spans="1:37" x14ac:dyDescent="0.25">
      <c r="A441">
        <v>1751</v>
      </c>
      <c r="B441" t="s">
        <v>1105</v>
      </c>
      <c r="D441" t="s">
        <v>905</v>
      </c>
      <c r="E441" s="2" t="s">
        <v>1033</v>
      </c>
      <c r="G441" s="17" t="str">
        <f ca="1">IF(MasterTable[[#This Row],[Year Completed]]&lt;=YEAR(TODAY()),"Existing TOD","Planned TOD")</f>
        <v>Planned TOD</v>
      </c>
      <c r="I441" t="s">
        <v>141</v>
      </c>
      <c r="J441" t="str">
        <f t="shared" si="23"/>
        <v>CO</v>
      </c>
      <c r="K441">
        <v>39.7325759429607</v>
      </c>
      <c r="L441">
        <v>-105.017833105134</v>
      </c>
      <c r="M441" s="47" t="s">
        <v>638</v>
      </c>
      <c r="N441" t="s">
        <v>639</v>
      </c>
      <c r="O441" s="2">
        <v>175</v>
      </c>
      <c r="P441" t="s">
        <v>168</v>
      </c>
      <c r="Q441" s="47" t="s">
        <v>145</v>
      </c>
      <c r="R441" s="4" t="s">
        <v>110</v>
      </c>
      <c r="T441">
        <v>80</v>
      </c>
      <c r="V441">
        <v>53</v>
      </c>
      <c r="Z441" s="82">
        <f t="shared" si="25"/>
        <v>133</v>
      </c>
      <c r="AA441" s="107"/>
      <c r="AE441" s="47" t="s">
        <v>169</v>
      </c>
      <c r="AI441" s="85">
        <f t="shared" si="26"/>
        <v>0</v>
      </c>
    </row>
    <row r="442" spans="1:37" x14ac:dyDescent="0.25">
      <c r="A442">
        <v>1752</v>
      </c>
      <c r="B442" t="s">
        <v>1106</v>
      </c>
      <c r="D442" t="s">
        <v>905</v>
      </c>
      <c r="E442" s="2" t="s">
        <v>1033</v>
      </c>
      <c r="G442" s="17" t="str">
        <f ca="1">IF(MasterTable[[#This Row],[Year Completed]]&lt;=YEAR(TODAY()),"Existing TOD","Planned TOD")</f>
        <v>Planned TOD</v>
      </c>
      <c r="I442" t="s">
        <v>141</v>
      </c>
      <c r="J442" t="str">
        <f t="shared" si="23"/>
        <v>CO</v>
      </c>
      <c r="K442">
        <v>39.731560084623403</v>
      </c>
      <c r="L442">
        <v>-105.018075277508</v>
      </c>
      <c r="M442" s="47" t="s">
        <v>638</v>
      </c>
      <c r="N442" t="s">
        <v>639</v>
      </c>
      <c r="O442" s="2">
        <v>175</v>
      </c>
      <c r="P442" t="s">
        <v>144</v>
      </c>
      <c r="Q442" s="47" t="s">
        <v>150</v>
      </c>
      <c r="R442" s="4" t="s">
        <v>110</v>
      </c>
      <c r="X442">
        <v>212</v>
      </c>
      <c r="Z442" s="82">
        <f t="shared" si="25"/>
        <v>212</v>
      </c>
      <c r="AA442" s="10"/>
      <c r="AE442" s="47"/>
      <c r="AI442" s="85">
        <f t="shared" si="26"/>
        <v>0</v>
      </c>
    </row>
    <row r="443" spans="1:37" x14ac:dyDescent="0.25">
      <c r="A443">
        <v>1753</v>
      </c>
      <c r="B443" t="s">
        <v>1182</v>
      </c>
      <c r="E443" s="2" t="s">
        <v>1033</v>
      </c>
      <c r="G443" s="17" t="str">
        <f ca="1">IF(MasterTable[[#This Row],[Year Completed]]&lt;=YEAR(TODAY()),"Existing TOD","Planned TOD")</f>
        <v>Planned TOD</v>
      </c>
      <c r="H443" t="s">
        <v>1115</v>
      </c>
      <c r="I443" t="s">
        <v>141</v>
      </c>
      <c r="J443" t="str">
        <f t="shared" si="23"/>
        <v>CO</v>
      </c>
      <c r="K443">
        <v>39.735851778531803</v>
      </c>
      <c r="L443">
        <v>-105.02036598816299</v>
      </c>
      <c r="M443" s="47" t="s">
        <v>638</v>
      </c>
      <c r="N443" t="s">
        <v>639</v>
      </c>
      <c r="O443" s="2">
        <v>175</v>
      </c>
      <c r="P443" t="s">
        <v>144</v>
      </c>
      <c r="Q443" s="47" t="s">
        <v>150</v>
      </c>
      <c r="R443" s="4" t="s">
        <v>110</v>
      </c>
      <c r="S443" s="4" t="s">
        <v>1116</v>
      </c>
      <c r="T443">
        <v>77</v>
      </c>
      <c r="Z443" s="82">
        <f t="shared" si="25"/>
        <v>77</v>
      </c>
      <c r="AA443" s="10"/>
      <c r="AE443" s="47"/>
      <c r="AI443" s="85">
        <f t="shared" si="26"/>
        <v>0</v>
      </c>
    </row>
    <row r="444" spans="1:37" x14ac:dyDescent="0.25">
      <c r="A444">
        <v>1754</v>
      </c>
      <c r="B444" t="s">
        <v>1117</v>
      </c>
      <c r="E444" s="2" t="s">
        <v>115</v>
      </c>
      <c r="G444" s="17" t="str">
        <f ca="1">IF(MasterTable[[#This Row],[Year Completed]]&lt;=YEAR(TODAY()),"Existing TOD","Planned TOD")</f>
        <v>Planned TOD</v>
      </c>
      <c r="H444" t="s">
        <v>1118</v>
      </c>
      <c r="I444" t="s">
        <v>141</v>
      </c>
      <c r="J444" t="str">
        <f t="shared" si="23"/>
        <v>CO</v>
      </c>
      <c r="K444">
        <v>39.676851900087797</v>
      </c>
      <c r="L444">
        <v>-104.991480166388</v>
      </c>
      <c r="M444" s="47" t="s">
        <v>531</v>
      </c>
      <c r="N444" t="s">
        <v>75</v>
      </c>
      <c r="O444" s="2">
        <v>61</v>
      </c>
      <c r="P444" t="s">
        <v>144</v>
      </c>
      <c r="Q444" s="47" t="s">
        <v>162</v>
      </c>
      <c r="R444" s="4" t="s">
        <v>115</v>
      </c>
      <c r="S444" s="4" t="s">
        <v>179</v>
      </c>
      <c r="W444">
        <v>5</v>
      </c>
      <c r="Z444" s="82">
        <f t="shared" si="25"/>
        <v>5</v>
      </c>
      <c r="AA444" s="10"/>
      <c r="AE444" s="47" t="s">
        <v>158</v>
      </c>
      <c r="AI444" s="85">
        <f t="shared" si="26"/>
        <v>0</v>
      </c>
      <c r="AK444" s="57">
        <v>4</v>
      </c>
    </row>
    <row r="445" spans="1:37" x14ac:dyDescent="0.25">
      <c r="A445">
        <v>1755</v>
      </c>
      <c r="B445" t="s">
        <v>1133</v>
      </c>
      <c r="E445" s="2" t="s">
        <v>1033</v>
      </c>
      <c r="G445" s="17" t="str">
        <f ca="1">IF(MasterTable[[#This Row],[Year Completed]]&lt;=YEAR(TODAY()),"Existing TOD","Planned TOD")</f>
        <v>Planned TOD</v>
      </c>
      <c r="H445" t="s">
        <v>1132</v>
      </c>
      <c r="I445" t="s">
        <v>141</v>
      </c>
      <c r="J445" t="str">
        <f t="shared" si="23"/>
        <v>CO</v>
      </c>
      <c r="K445">
        <v>39.7396309277092</v>
      </c>
      <c r="L445">
        <v>-104.996096535568</v>
      </c>
      <c r="M445" s="47" t="s">
        <v>142</v>
      </c>
      <c r="N445" t="s">
        <v>69</v>
      </c>
      <c r="O445" s="2">
        <v>58</v>
      </c>
      <c r="P445" t="s">
        <v>144</v>
      </c>
      <c r="Q445" s="47" t="s">
        <v>162</v>
      </c>
      <c r="R445" s="4" t="s">
        <v>110</v>
      </c>
      <c r="V445">
        <v>371</v>
      </c>
      <c r="Z445" s="82">
        <f t="shared" si="25"/>
        <v>371</v>
      </c>
      <c r="AA445" s="10"/>
      <c r="AE445" s="47" t="s">
        <v>158</v>
      </c>
      <c r="AI445" s="85">
        <f t="shared" si="26"/>
        <v>0</v>
      </c>
      <c r="AK445" s="57">
        <v>507</v>
      </c>
    </row>
    <row r="446" spans="1:37" x14ac:dyDescent="0.25">
      <c r="A446">
        <v>1756</v>
      </c>
      <c r="B446" t="s">
        <v>1137</v>
      </c>
      <c r="C446" t="s">
        <v>1206</v>
      </c>
      <c r="D446" t="s">
        <v>351</v>
      </c>
      <c r="E446" s="2" t="s">
        <v>115</v>
      </c>
      <c r="G446" s="17" t="str">
        <f ca="1">IF(MasterTable[[#This Row],[Year Completed]]&lt;=YEAR(TODAY()),"Existing TOD","Planned TOD")</f>
        <v>Planned TOD</v>
      </c>
      <c r="H446" t="s">
        <v>1136</v>
      </c>
      <c r="I446" t="s">
        <v>141</v>
      </c>
      <c r="J446" t="str">
        <f t="shared" si="23"/>
        <v>CO</v>
      </c>
      <c r="K446">
        <v>39.779142891757999</v>
      </c>
      <c r="L446">
        <v>-104.99296692669699</v>
      </c>
      <c r="M446" s="47" t="s">
        <v>249</v>
      </c>
      <c r="N446" t="s">
        <v>250</v>
      </c>
      <c r="O446" s="2">
        <v>227</v>
      </c>
      <c r="P446" t="s">
        <v>168</v>
      </c>
      <c r="Q446" s="47"/>
      <c r="V446">
        <v>479</v>
      </c>
      <c r="Z446" s="82">
        <f t="shared" si="25"/>
        <v>479</v>
      </c>
      <c r="AA446" s="10"/>
      <c r="AE446" s="47" t="s">
        <v>169</v>
      </c>
      <c r="AG446" s="60">
        <v>4250</v>
      </c>
      <c r="AI446" s="85">
        <f t="shared" si="26"/>
        <v>4250</v>
      </c>
      <c r="AK446" s="57">
        <v>431</v>
      </c>
    </row>
    <row r="447" spans="1:37" x14ac:dyDescent="0.25">
      <c r="A447">
        <v>1757</v>
      </c>
      <c r="B447" t="s">
        <v>1146</v>
      </c>
      <c r="E447" s="2" t="s">
        <v>115</v>
      </c>
      <c r="G447" s="17" t="str">
        <f ca="1">IF(MasterTable[[#This Row],[Year Completed]]&lt;=YEAR(TODAY()),"Existing TOD","Planned TOD")</f>
        <v>Planned TOD</v>
      </c>
      <c r="H447" t="s">
        <v>1147</v>
      </c>
      <c r="I447" t="s">
        <v>141</v>
      </c>
      <c r="J447" t="str">
        <f t="shared" si="23"/>
        <v>CO</v>
      </c>
      <c r="K447">
        <v>39.6777491303909</v>
      </c>
      <c r="L447">
        <v>-104.93772602195899</v>
      </c>
      <c r="M447" s="47" t="s">
        <v>402</v>
      </c>
      <c r="N447" t="s">
        <v>70</v>
      </c>
      <c r="O447" s="2">
        <v>127</v>
      </c>
      <c r="P447" t="s">
        <v>144</v>
      </c>
      <c r="Q447" s="47" t="s">
        <v>162</v>
      </c>
      <c r="R447" s="4" t="s">
        <v>105</v>
      </c>
      <c r="S447" s="4" t="s">
        <v>179</v>
      </c>
      <c r="W447">
        <v>16</v>
      </c>
      <c r="Z447" s="82">
        <f t="shared" si="25"/>
        <v>16</v>
      </c>
      <c r="AA447" s="10"/>
      <c r="AE447" s="47" t="s">
        <v>158</v>
      </c>
      <c r="AI447" s="85">
        <f t="shared" si="26"/>
        <v>0</v>
      </c>
      <c r="AK447" s="57">
        <v>16</v>
      </c>
    </row>
    <row r="448" spans="1:37" x14ac:dyDescent="0.25">
      <c r="A448">
        <v>1758</v>
      </c>
      <c r="B448" t="s">
        <v>1158</v>
      </c>
      <c r="E448" s="2" t="s">
        <v>115</v>
      </c>
      <c r="G448" s="17" t="str">
        <f ca="1">IF(MasterTable[[#This Row],[Year Completed]]&lt;=YEAR(TODAY()),"Existing TOD","Planned TOD")</f>
        <v>Planned TOD</v>
      </c>
      <c r="H448" t="s">
        <v>1159</v>
      </c>
      <c r="I448" t="s">
        <v>141</v>
      </c>
      <c r="J448" t="str">
        <f t="shared" si="23"/>
        <v>CO</v>
      </c>
      <c r="K448">
        <v>39.734112133291902</v>
      </c>
      <c r="L448">
        <v>-105.052570251033</v>
      </c>
      <c r="M448" s="47" t="s">
        <v>638</v>
      </c>
      <c r="N448" t="s">
        <v>94</v>
      </c>
      <c r="O448" s="2">
        <v>178</v>
      </c>
      <c r="P448" t="s">
        <v>144</v>
      </c>
      <c r="Q448" s="47" t="s">
        <v>145</v>
      </c>
      <c r="R448" s="4" t="s">
        <v>105</v>
      </c>
      <c r="S448" s="4" t="s">
        <v>179</v>
      </c>
      <c r="U448">
        <v>6</v>
      </c>
      <c r="W448">
        <v>71</v>
      </c>
      <c r="Z448" s="82">
        <f t="shared" si="25"/>
        <v>77</v>
      </c>
      <c r="AA448" s="102">
        <v>0.8</v>
      </c>
      <c r="AE448" s="47" t="s">
        <v>158</v>
      </c>
      <c r="AI448" s="89"/>
      <c r="AK448" s="57">
        <v>77</v>
      </c>
    </row>
    <row r="449" spans="1:37" x14ac:dyDescent="0.25">
      <c r="A449">
        <v>1759</v>
      </c>
      <c r="B449" t="s">
        <v>1161</v>
      </c>
      <c r="E449" s="2" t="s">
        <v>115</v>
      </c>
      <c r="G449" s="17" t="str">
        <f ca="1">IF(MasterTable[[#This Row],[Year Completed]]&lt;=YEAR(TODAY()),"Existing TOD","Planned TOD")</f>
        <v>Planned TOD</v>
      </c>
      <c r="H449" t="s">
        <v>1160</v>
      </c>
      <c r="I449" t="s">
        <v>141</v>
      </c>
      <c r="J449" t="str">
        <f t="shared" si="23"/>
        <v>CO</v>
      </c>
      <c r="K449">
        <v>39.772567364789602</v>
      </c>
      <c r="L449">
        <v>-104.965469639703</v>
      </c>
      <c r="M449" s="47" t="s">
        <v>241</v>
      </c>
      <c r="N449" t="s">
        <v>242</v>
      </c>
      <c r="O449" s="2">
        <v>236</v>
      </c>
      <c r="P449" t="s">
        <v>144</v>
      </c>
      <c r="Q449" s="47" t="s">
        <v>162</v>
      </c>
      <c r="R449" s="4" t="s">
        <v>110</v>
      </c>
      <c r="V449">
        <v>362</v>
      </c>
      <c r="Z449" s="82">
        <f t="shared" si="25"/>
        <v>362</v>
      </c>
      <c r="AA449" s="101"/>
      <c r="AE449" s="47" t="s">
        <v>169</v>
      </c>
      <c r="AG449" s="60">
        <v>12752</v>
      </c>
      <c r="AK449" s="57">
        <v>348</v>
      </c>
    </row>
    <row r="450" spans="1:37" x14ac:dyDescent="0.25">
      <c r="A450">
        <v>1760</v>
      </c>
      <c r="B450" t="s">
        <v>1165</v>
      </c>
      <c r="D450" t="s">
        <v>1165</v>
      </c>
      <c r="E450" s="2" t="s">
        <v>115</v>
      </c>
      <c r="G450" s="17" t="str">
        <f ca="1">IF(MasterTable[[#This Row],[Year Completed]]&lt;=YEAR(TODAY()),"Existing TOD","Planned TOD")</f>
        <v>Planned TOD</v>
      </c>
      <c r="H450" t="s">
        <v>1166</v>
      </c>
      <c r="I450" t="s">
        <v>141</v>
      </c>
      <c r="J450" t="str">
        <f t="shared" ref="J450:J463" si="27">"CO"</f>
        <v>CO</v>
      </c>
      <c r="K450">
        <v>39.748490547609101</v>
      </c>
      <c r="L450">
        <v>-105.00787346019</v>
      </c>
      <c r="M450" s="47" t="s">
        <v>191</v>
      </c>
      <c r="N450" t="s">
        <v>196</v>
      </c>
      <c r="O450" s="18">
        <v>87</v>
      </c>
      <c r="P450" t="s">
        <v>168</v>
      </c>
      <c r="Q450" s="47" t="s">
        <v>115</v>
      </c>
      <c r="R450" s="4" t="s">
        <v>115</v>
      </c>
      <c r="Z450" s="82">
        <f t="shared" si="25"/>
        <v>0</v>
      </c>
      <c r="AA450" s="101"/>
      <c r="AE450" s="47" t="s">
        <v>115</v>
      </c>
    </row>
    <row r="451" spans="1:37" x14ac:dyDescent="0.25">
      <c r="A451">
        <v>1761</v>
      </c>
      <c r="B451" t="s">
        <v>1172</v>
      </c>
      <c r="E451" s="2" t="s">
        <v>1173</v>
      </c>
      <c r="G451" s="17" t="str">
        <f ca="1">IF(MasterTable[[#This Row],[Year Completed]]&lt;=YEAR(TODAY()),"Existing TOD","Planned TOD")</f>
        <v>Planned TOD</v>
      </c>
      <c r="H451" t="s">
        <v>1038</v>
      </c>
      <c r="I451" t="s">
        <v>454</v>
      </c>
      <c r="J451" t="str">
        <f t="shared" si="27"/>
        <v>CO</v>
      </c>
      <c r="K451">
        <v>39.575439555506101</v>
      </c>
      <c r="L451">
        <v>-104.879876731568</v>
      </c>
      <c r="M451" s="47" t="s">
        <v>402</v>
      </c>
      <c r="N451" t="s">
        <v>73</v>
      </c>
      <c r="O451" s="2">
        <v>122</v>
      </c>
      <c r="P451" t="s">
        <v>168</v>
      </c>
      <c r="Q451" s="47" t="s">
        <v>115</v>
      </c>
      <c r="R451" s="4" t="s">
        <v>110</v>
      </c>
      <c r="V451">
        <v>223</v>
      </c>
      <c r="Z451" s="82">
        <f t="shared" si="25"/>
        <v>223</v>
      </c>
      <c r="AA451" s="10"/>
      <c r="AE451" s="47" t="s">
        <v>169</v>
      </c>
      <c r="AK451" s="57">
        <v>353</v>
      </c>
    </row>
    <row r="452" spans="1:37" x14ac:dyDescent="0.25">
      <c r="A452">
        <v>1762</v>
      </c>
      <c r="B452" t="s">
        <v>1174</v>
      </c>
      <c r="D452" t="s">
        <v>467</v>
      </c>
      <c r="E452" s="2">
        <v>2024</v>
      </c>
      <c r="G452" s="17" t="str">
        <f ca="1">IF(MasterTable[[#This Row],[Year Completed]]&lt;=YEAR(TODAY()),"Existing TOD","Planned TOD")</f>
        <v>Existing TOD</v>
      </c>
      <c r="H452" t="s">
        <v>1175</v>
      </c>
      <c r="I452" t="s">
        <v>454</v>
      </c>
      <c r="J452" t="str">
        <f t="shared" si="27"/>
        <v>CO</v>
      </c>
      <c r="K452">
        <v>39.575317727227898</v>
      </c>
      <c r="L452">
        <v>-104.880825566105</v>
      </c>
      <c r="M452" s="47" t="s">
        <v>402</v>
      </c>
      <c r="N452" t="s">
        <v>73</v>
      </c>
      <c r="O452" s="2">
        <v>122</v>
      </c>
      <c r="P452" t="s">
        <v>144</v>
      </c>
      <c r="Q452" s="47" t="s">
        <v>162</v>
      </c>
      <c r="R452" s="4" t="s">
        <v>110</v>
      </c>
      <c r="V452">
        <v>304</v>
      </c>
      <c r="Z452" s="82">
        <f t="shared" si="25"/>
        <v>304</v>
      </c>
      <c r="AA452" s="101"/>
      <c r="AE452" s="47"/>
    </row>
    <row r="453" spans="1:37" x14ac:dyDescent="0.25">
      <c r="A453">
        <v>1763</v>
      </c>
      <c r="B453" t="s">
        <v>1176</v>
      </c>
      <c r="D453" t="s">
        <v>467</v>
      </c>
      <c r="E453" s="2">
        <v>2024</v>
      </c>
      <c r="G453" s="17" t="str">
        <f ca="1">IF(MasterTable[[#This Row],[Year Completed]]&lt;=YEAR(TODAY()),"Existing TOD","Planned TOD")</f>
        <v>Existing TOD</v>
      </c>
      <c r="H453" t="s">
        <v>1177</v>
      </c>
      <c r="I453" t="s">
        <v>454</v>
      </c>
      <c r="J453" t="str">
        <f t="shared" si="27"/>
        <v>CO</v>
      </c>
      <c r="K453">
        <v>39.5737850548688</v>
      </c>
      <c r="L453">
        <v>-104.87731574051899</v>
      </c>
      <c r="M453" s="47" t="s">
        <v>402</v>
      </c>
      <c r="N453" t="s">
        <v>73</v>
      </c>
      <c r="O453" s="2">
        <v>122</v>
      </c>
      <c r="P453" t="s">
        <v>144</v>
      </c>
      <c r="Q453" s="47" t="s">
        <v>162</v>
      </c>
      <c r="R453" s="4" t="s">
        <v>110</v>
      </c>
      <c r="V453">
        <v>306</v>
      </c>
      <c r="Z453" s="82">
        <f t="shared" si="25"/>
        <v>306</v>
      </c>
      <c r="AA453" s="101"/>
      <c r="AE453" s="47"/>
    </row>
    <row r="454" spans="1:37" x14ac:dyDescent="0.25">
      <c r="A454">
        <v>1764</v>
      </c>
      <c r="B454" t="s">
        <v>1187</v>
      </c>
      <c r="D454" t="s">
        <v>332</v>
      </c>
      <c r="E454" s="2">
        <v>2022</v>
      </c>
      <c r="G454" s="17" t="str">
        <f ca="1">IF(MasterTable[[#This Row],[Year Completed]]&lt;=YEAR(TODAY()),"Existing TOD","Planned TOD")</f>
        <v>Existing TOD</v>
      </c>
      <c r="H454" t="s">
        <v>1188</v>
      </c>
      <c r="I454" t="s">
        <v>99</v>
      </c>
      <c r="J454" t="str">
        <f t="shared" si="27"/>
        <v>CO</v>
      </c>
      <c r="K454">
        <v>39.859933972429502</v>
      </c>
      <c r="L454">
        <v>-105.061617401118</v>
      </c>
      <c r="M454" s="47" t="s">
        <v>291</v>
      </c>
      <c r="N454" s="12" t="s">
        <v>327</v>
      </c>
      <c r="O454" s="18">
        <v>133</v>
      </c>
      <c r="P454" t="s">
        <v>168</v>
      </c>
      <c r="Q454" s="47" t="s">
        <v>162</v>
      </c>
      <c r="R454" s="4" t="s">
        <v>110</v>
      </c>
      <c r="V454">
        <v>274</v>
      </c>
      <c r="Z454" s="82">
        <f t="shared" si="25"/>
        <v>274</v>
      </c>
      <c r="AA454" s="101"/>
      <c r="AE454" s="47" t="s">
        <v>169</v>
      </c>
      <c r="AG454" s="60">
        <v>10000</v>
      </c>
    </row>
    <row r="455" spans="1:37" x14ac:dyDescent="0.25">
      <c r="A455">
        <v>1765</v>
      </c>
      <c r="B455" t="s">
        <v>1200</v>
      </c>
      <c r="C455" t="s">
        <v>350</v>
      </c>
      <c r="E455" s="2">
        <v>2024</v>
      </c>
      <c r="G455" s="17" t="str">
        <f ca="1">IF(MasterTable[[#This Row],[Year Completed]]&lt;=YEAR(TODAY()),"Existing TOD","Planned TOD")</f>
        <v>Existing TOD</v>
      </c>
      <c r="H455" t="s">
        <v>1201</v>
      </c>
      <c r="I455" t="s">
        <v>338</v>
      </c>
      <c r="J455" t="str">
        <f t="shared" si="27"/>
        <v>CO</v>
      </c>
      <c r="K455">
        <v>39.798094824586499</v>
      </c>
      <c r="L455">
        <v>-105.077168499134</v>
      </c>
      <c r="M455" s="47" t="s">
        <v>339</v>
      </c>
      <c r="N455" t="s">
        <v>90</v>
      </c>
      <c r="O455" s="2">
        <v>34</v>
      </c>
      <c r="P455" t="s">
        <v>157</v>
      </c>
      <c r="Q455" s="47" t="s">
        <v>158</v>
      </c>
      <c r="Z455" s="82">
        <f t="shared" si="25"/>
        <v>0</v>
      </c>
      <c r="AA455" s="101"/>
      <c r="AE455" s="50" t="s">
        <v>169</v>
      </c>
      <c r="AF455" s="54" t="s">
        <v>103</v>
      </c>
      <c r="AG455" s="34">
        <v>15250</v>
      </c>
    </row>
    <row r="456" spans="1:37" x14ac:dyDescent="0.25">
      <c r="A456">
        <v>1766</v>
      </c>
      <c r="B456" s="1" t="s">
        <v>1203</v>
      </c>
      <c r="E456" s="2" t="s">
        <v>1033</v>
      </c>
      <c r="G456" s="17" t="str">
        <f ca="1">IF(MasterTable[[#This Row],[Year Completed]]&lt;=YEAR(TODAY()),"Existing TOD","Planned TOD")</f>
        <v>Planned TOD</v>
      </c>
      <c r="H456" t="s">
        <v>1204</v>
      </c>
      <c r="I456" t="s">
        <v>141</v>
      </c>
      <c r="J456" t="str">
        <f t="shared" si="27"/>
        <v>CO</v>
      </c>
      <c r="K456">
        <v>39.7724068131878</v>
      </c>
      <c r="L456">
        <v>-104.994549790146</v>
      </c>
      <c r="M456" s="47" t="s">
        <v>249</v>
      </c>
      <c r="N456" t="s">
        <v>250</v>
      </c>
      <c r="O456" s="2">
        <v>227</v>
      </c>
      <c r="P456" t="s">
        <v>144</v>
      </c>
      <c r="Q456" s="47" t="s">
        <v>162</v>
      </c>
      <c r="R456" s="4" t="s">
        <v>110</v>
      </c>
      <c r="V456">
        <v>224</v>
      </c>
      <c r="Z456" s="82">
        <f t="shared" si="25"/>
        <v>224</v>
      </c>
      <c r="AA456" s="101"/>
      <c r="AE456" s="47"/>
      <c r="AK456" s="57">
        <v>119</v>
      </c>
    </row>
    <row r="457" spans="1:37" x14ac:dyDescent="0.25">
      <c r="A457">
        <v>1767</v>
      </c>
      <c r="B457" t="s">
        <v>1224</v>
      </c>
      <c r="D457" t="s">
        <v>931</v>
      </c>
      <c r="E457" s="2">
        <v>2023</v>
      </c>
      <c r="G457" s="17" t="str">
        <f ca="1">IF(MasterTable[[#This Row],[Year Completed]]&lt;=YEAR(TODAY()),"Existing TOD","Planned TOD")</f>
        <v>Existing TOD</v>
      </c>
      <c r="H457" t="s">
        <v>1225</v>
      </c>
      <c r="I457" t="s">
        <v>141</v>
      </c>
      <c r="J457" t="str">
        <f t="shared" si="27"/>
        <v>CO</v>
      </c>
      <c r="K457">
        <v>39.8078209383402</v>
      </c>
      <c r="L457">
        <v>-104.77582945284399</v>
      </c>
      <c r="M457" s="47" t="s">
        <v>241</v>
      </c>
      <c r="N457" t="s">
        <v>280</v>
      </c>
      <c r="O457" s="2">
        <v>237</v>
      </c>
      <c r="P457" t="s">
        <v>144</v>
      </c>
      <c r="Q457" s="47" t="s">
        <v>162</v>
      </c>
      <c r="R457" s="4" t="s">
        <v>110</v>
      </c>
      <c r="V457">
        <v>198</v>
      </c>
      <c r="Z457" s="82">
        <f t="shared" si="25"/>
        <v>198</v>
      </c>
      <c r="AA457" s="101"/>
      <c r="AE457" s="47"/>
    </row>
    <row r="458" spans="1:37" x14ac:dyDescent="0.25">
      <c r="A458">
        <v>1768</v>
      </c>
      <c r="B458" t="s">
        <v>1236</v>
      </c>
      <c r="E458" s="2">
        <v>2021</v>
      </c>
      <c r="G458" s="17" t="str">
        <f ca="1">IF(MasterTable[[#This Row],[Year Completed]]&lt;=YEAR(TODAY()),"Existing TOD","Planned TOD")</f>
        <v>Existing TOD</v>
      </c>
      <c r="H458" t="s">
        <v>1234</v>
      </c>
      <c r="I458" t="s">
        <v>290</v>
      </c>
      <c r="J458" t="str">
        <f t="shared" si="27"/>
        <v>CO</v>
      </c>
      <c r="K458">
        <v>40.027051017999398</v>
      </c>
      <c r="L458">
        <v>-105.250584348264</v>
      </c>
      <c r="M458" s="47" t="s">
        <v>291</v>
      </c>
      <c r="N458" t="s">
        <v>66</v>
      </c>
      <c r="O458" s="2">
        <v>213</v>
      </c>
      <c r="P458" t="s">
        <v>144</v>
      </c>
      <c r="Q458" s="47" t="s">
        <v>162</v>
      </c>
      <c r="V458">
        <v>114</v>
      </c>
      <c r="Z458" s="82">
        <f t="shared" si="25"/>
        <v>114</v>
      </c>
      <c r="AA458" s="101"/>
      <c r="AE458" s="47"/>
    </row>
    <row r="459" spans="1:37" x14ac:dyDescent="0.25">
      <c r="A459">
        <v>1769</v>
      </c>
      <c r="B459" s="1" t="s">
        <v>1240</v>
      </c>
      <c r="E459" s="2" t="s">
        <v>1033</v>
      </c>
      <c r="G459" s="17" t="str">
        <f ca="1">IF(MasterTable[[#This Row],[Year Completed]]&lt;=YEAR(TODAY()),"Existing TOD","Planned TOD")</f>
        <v>Planned TOD</v>
      </c>
      <c r="H459" t="s">
        <v>1241</v>
      </c>
      <c r="I459" t="s">
        <v>454</v>
      </c>
      <c r="J459" t="str">
        <f t="shared" si="27"/>
        <v>CO</v>
      </c>
      <c r="K459">
        <v>39.601738202189402</v>
      </c>
      <c r="L459">
        <v>-104.895709112292</v>
      </c>
      <c r="M459" s="47" t="s">
        <v>402</v>
      </c>
      <c r="N459" t="s">
        <v>61</v>
      </c>
      <c r="O459" s="2">
        <v>2</v>
      </c>
      <c r="P459" t="s">
        <v>144</v>
      </c>
      <c r="Q459" s="47" t="s">
        <v>162</v>
      </c>
      <c r="V459">
        <v>337</v>
      </c>
      <c r="Z459" s="82">
        <f t="shared" si="25"/>
        <v>337</v>
      </c>
      <c r="AA459" s="101"/>
      <c r="AE459" s="47"/>
    </row>
    <row r="460" spans="1:37" x14ac:dyDescent="0.25">
      <c r="A460">
        <v>1770</v>
      </c>
      <c r="B460" t="s">
        <v>1242</v>
      </c>
      <c r="E460" s="2">
        <v>2023</v>
      </c>
      <c r="G460" s="17" t="str">
        <f ca="1">IF(MasterTable[[#This Row],[Year Completed]]&lt;=YEAR(TODAY()),"Existing TOD","Planned TOD")</f>
        <v>Existing TOD</v>
      </c>
      <c r="H460" t="s">
        <v>1243</v>
      </c>
      <c r="I460" t="s">
        <v>74</v>
      </c>
      <c r="J460" t="str">
        <f t="shared" si="27"/>
        <v>CO</v>
      </c>
      <c r="K460">
        <v>39.640156171420003</v>
      </c>
      <c r="L460">
        <v>-105.004776278946</v>
      </c>
      <c r="M460" s="47" t="s">
        <v>531</v>
      </c>
      <c r="N460" t="s">
        <v>555</v>
      </c>
      <c r="O460" s="2">
        <v>65</v>
      </c>
      <c r="P460" t="s">
        <v>144</v>
      </c>
      <c r="Q460" s="47" t="s">
        <v>162</v>
      </c>
      <c r="R460" s="4" t="s">
        <v>110</v>
      </c>
      <c r="V460">
        <v>146</v>
      </c>
      <c r="Z460" s="82">
        <f t="shared" si="25"/>
        <v>146</v>
      </c>
      <c r="AA460" s="101"/>
      <c r="AE460" s="47"/>
    </row>
    <row r="461" spans="1:37" x14ac:dyDescent="0.25">
      <c r="A461">
        <v>1771</v>
      </c>
      <c r="B461" t="s">
        <v>1244</v>
      </c>
      <c r="E461" s="2">
        <v>2024</v>
      </c>
      <c r="G461" s="17" t="str">
        <f ca="1">IF(MasterTable[[#This Row],[Year Completed]]&lt;=YEAR(TODAY()),"Existing TOD","Planned TOD")</f>
        <v>Existing TOD</v>
      </c>
      <c r="H461" t="s">
        <v>1245</v>
      </c>
      <c r="I461" t="s">
        <v>74</v>
      </c>
      <c r="J461" t="str">
        <f t="shared" si="27"/>
        <v>CO</v>
      </c>
      <c r="K461">
        <v>39.651313462081497</v>
      </c>
      <c r="L461">
        <v>-105.00013593019899</v>
      </c>
      <c r="M461" s="47" t="s">
        <v>531</v>
      </c>
      <c r="N461" t="s">
        <v>74</v>
      </c>
      <c r="O461" s="2">
        <v>60</v>
      </c>
      <c r="P461" t="s">
        <v>144</v>
      </c>
      <c r="Q461" s="47" t="s">
        <v>162</v>
      </c>
      <c r="R461" s="4" t="s">
        <v>110</v>
      </c>
      <c r="V461">
        <v>302</v>
      </c>
      <c r="Z461" s="82">
        <f t="shared" si="25"/>
        <v>302</v>
      </c>
      <c r="AA461" s="101"/>
      <c r="AE461" s="47"/>
      <c r="AK461" s="57">
        <v>440</v>
      </c>
    </row>
    <row r="462" spans="1:37" x14ac:dyDescent="0.25">
      <c r="A462">
        <v>1772</v>
      </c>
      <c r="B462" t="s">
        <v>1248</v>
      </c>
      <c r="E462" s="2" t="s">
        <v>1173</v>
      </c>
      <c r="G462" s="17" t="str">
        <f ca="1">IF(MasterTable[[#This Row],[Year Completed]]&lt;=YEAR(TODAY()),"Existing TOD","Planned TOD")</f>
        <v>Planned TOD</v>
      </c>
      <c r="H462" t="s">
        <v>1246</v>
      </c>
      <c r="I462" t="s">
        <v>141</v>
      </c>
      <c r="J462" t="str">
        <f t="shared" si="27"/>
        <v>CO</v>
      </c>
      <c r="K462">
        <v>39.746785618224798</v>
      </c>
      <c r="L462">
        <v>-105.00542034382001</v>
      </c>
      <c r="M462" s="47" t="s">
        <v>191</v>
      </c>
      <c r="N462" t="s">
        <v>196</v>
      </c>
      <c r="O462" s="18">
        <v>87</v>
      </c>
      <c r="P462" t="s">
        <v>168</v>
      </c>
      <c r="Q462" s="47" t="s">
        <v>145</v>
      </c>
      <c r="R462" s="4" t="s">
        <v>110</v>
      </c>
      <c r="T462">
        <v>330</v>
      </c>
      <c r="Z462" s="82">
        <f t="shared" si="25"/>
        <v>330</v>
      </c>
      <c r="AA462" s="101" t="s">
        <v>1247</v>
      </c>
      <c r="AE462" s="47" t="s">
        <v>1249</v>
      </c>
    </row>
    <row r="463" spans="1:37" x14ac:dyDescent="0.25">
      <c r="A463">
        <v>1773</v>
      </c>
      <c r="B463" t="s">
        <v>1222</v>
      </c>
      <c r="D463" t="s">
        <v>1219</v>
      </c>
      <c r="E463" s="2">
        <v>2021</v>
      </c>
      <c r="G463" s="17" t="str">
        <f ca="1">IF(MasterTable[[#This Row],[Year Completed]]&lt;=YEAR(TODAY()),"Existing TOD","Planned TOD")</f>
        <v>Existing TOD</v>
      </c>
      <c r="H463" t="s">
        <v>1223</v>
      </c>
      <c r="I463" t="s">
        <v>141</v>
      </c>
      <c r="J463" t="str">
        <f t="shared" si="27"/>
        <v>CO</v>
      </c>
      <c r="K463">
        <v>39.766663219166396</v>
      </c>
      <c r="L463">
        <v>-104.891048218655</v>
      </c>
      <c r="M463" s="47" t="s">
        <v>241</v>
      </c>
      <c r="N463" t="s">
        <v>67</v>
      </c>
      <c r="O463" s="2">
        <v>219</v>
      </c>
      <c r="P463" t="s">
        <v>157</v>
      </c>
      <c r="Q463" s="47" t="s">
        <v>158</v>
      </c>
      <c r="Z463" s="82">
        <f t="shared" si="25"/>
        <v>0</v>
      </c>
      <c r="AA463" s="101"/>
      <c r="AE463" s="47" t="s">
        <v>169</v>
      </c>
      <c r="AG463" s="21">
        <v>42000</v>
      </c>
    </row>
  </sheetData>
  <phoneticPr fontId="12" type="noConversion"/>
  <hyperlinks>
    <hyperlink ref="B70" r:id="rId1" xr:uid="{00000000-0004-0000-0000-000003000000}"/>
    <hyperlink ref="H70" r:id="rId2" display="3100 Pearl Pky, Boulder, CO 80301" xr:uid="{00000000-0004-0000-0000-000004000000}"/>
    <hyperlink ref="B206" r:id="rId3" display="2300 Welton" xr:uid="{00000000-0004-0000-0000-000006000000}"/>
    <hyperlink ref="H206" r:id="rId4" display="2300 Welton St, Denver" xr:uid="{00000000-0004-0000-0000-000007000000}"/>
    <hyperlink ref="H96" r:id="rId5" display="3045 W 71st Ave, Westminster, CO 80030" xr:uid="{00000000-0004-0000-0000-00000A000000}"/>
    <hyperlink ref="B96" r:id="rId6" display="Alto Apts" xr:uid="{00000000-0004-0000-0000-00000B000000}"/>
    <hyperlink ref="H78" r:id="rId7" display="8200 Arista Pl, Broomfield, CO 80020" xr:uid="{00000000-0004-0000-0000-00000D000000}"/>
    <hyperlink ref="H140" r:id="rId8" display="7471 S Clinton St, Centennial, CO 80112" xr:uid="{00000000-0004-0000-0000-000011000000}"/>
    <hyperlink ref="H137" r:id="rId9" display="10200 E Dry Creek Rd, Englewood, CO 80112" xr:uid="{00000000-0004-0000-0000-000013000000}"/>
    <hyperlink ref="B3" r:id="rId10" display="http://www.mariposadenver.com/buildings/the-aerie/" xr:uid="{00000000-0004-0000-0000-000015000000}"/>
    <hyperlink ref="H79" r:id="rId11" display="8500 Arista Pl, Broomfield, CO 80021" xr:uid="{00000000-0004-0000-0000-00001E000000}"/>
    <hyperlink ref="B177" r:id="rId12" xr:uid="{00000000-0004-0000-0000-00001F000000}"/>
    <hyperlink ref="H177" r:id="rId13" display="801 Englewood Parkway  Englewood, CO 80110" xr:uid="{00000000-0004-0000-0000-000021000000}"/>
    <hyperlink ref="H17" r:id="rId14" display="1165 S Broadway, Denver, CO 80210" xr:uid="{00000000-0004-0000-0000-000023000000}"/>
    <hyperlink ref="B17" r:id="rId15" xr:uid="{00000000-0004-0000-0000-000024000000}"/>
    <hyperlink ref="B226" r:id="rId16" xr:uid="{00000000-0004-0000-0000-000028000000}"/>
    <hyperlink ref="B238" r:id="rId17" display="Avenida Lakewood" xr:uid="{00000000-0004-0000-0000-000029000000}"/>
    <hyperlink ref="H238" r:id="rId18" display="1655 Pierson St, Lakewood, CO 80215" xr:uid="{00000000-0004-0000-0000-00002A000000}"/>
    <hyperlink ref="H210" r:id="rId19" display="305 Park Avenue West, Denver" xr:uid="{00000000-0004-0000-0000-00003A000000}"/>
    <hyperlink ref="B125" r:id="rId20" display="Camden" xr:uid="{00000000-0004-0000-0000-00003E000000}"/>
    <hyperlink ref="H125" r:id="rId21" display="6515 E Union Ave, Denver, CO 80237" xr:uid="{00000000-0004-0000-0000-000040000000}"/>
    <hyperlink ref="H47" r:id="rId22" display="3200 Walnut St, Denver, CO 80205" xr:uid="{00000000-0004-0000-0000-000041000000}"/>
    <hyperlink ref="B47" r:id="rId23" xr:uid="{00000000-0004-0000-0000-000043000000}"/>
    <hyperlink ref="B138" r:id="rId24" xr:uid="{00000000-0004-0000-0000-000047000000}"/>
    <hyperlink ref="H138" r:id="rId25" display="158 Inverness Dr W, Centennial, CO 80112" xr:uid="{00000000-0004-0000-0000-000048000000}"/>
    <hyperlink ref="B126" r:id="rId26" display="Cielo Apts" xr:uid="{00000000-0004-0000-0000-00004D000000}"/>
    <hyperlink ref="H126" r:id="rId27" display="6715 E Union Ave, Denver, CO 80237" xr:uid="{00000000-0004-0000-0000-00004F000000}"/>
    <hyperlink ref="H132" r:id="rId28" display="2170 S Colorado Blvd, Denver, CO 80222" xr:uid="{00000000-0004-0000-0000-000053000000}"/>
    <hyperlink ref="C132" r:id="rId29" display="Colorado Station" xr:uid="{00000000-0004-0000-0000-000055000000}"/>
    <hyperlink ref="B204" r:id="rId30" xr:uid="{00000000-0004-0000-0000-000064000000}"/>
    <hyperlink ref="H204" r:id="rId31" xr:uid="{00000000-0004-0000-0000-000067000000}"/>
    <hyperlink ref="H222" r:id="rId32" display="1155 Decatur St, Denver, CO 80204" xr:uid="{00000000-0004-0000-0000-00006B000000}"/>
    <hyperlink ref="B222" r:id="rId33" xr:uid="{00000000-0004-0000-0000-00006C000000}"/>
    <hyperlink ref="B145" r:id="rId34" xr:uid="{00000000-0004-0000-0000-000071000000}"/>
    <hyperlink ref="H145" r:id="rId35" display="9019 E Panorama Cir, Centennial, CO 80112" xr:uid="{00000000-0004-0000-0000-000072000000}"/>
    <hyperlink ref="B134" r:id="rId36" xr:uid="{00000000-0004-0000-0000-000074000000}"/>
    <hyperlink ref="H134" r:id="rId37" display="8331 S Valley Hwy Rd, Englewood, CO 80112" xr:uid="{00000000-0004-0000-0000-000075000000}"/>
    <hyperlink ref="B221" r:id="rId38" display="Clyburn Village" xr:uid="{00000000-0004-0000-0000-00007A000000}"/>
    <hyperlink ref="H221" r:id="rId39" display="3280 Downing St., Denver" xr:uid="{00000000-0004-0000-0000-00007B000000}"/>
    <hyperlink ref="B98" r:id="rId40" xr:uid="{00000000-0004-0000-0000-00007F000000}"/>
    <hyperlink ref="H98" r:id="rId41" display="325 N Sable Blvd, Aurora, CO 80011" xr:uid="{00000000-0004-0000-0000-000080000000}"/>
    <hyperlink ref="B179" r:id="rId42" xr:uid="{00000000-0004-0000-0000-000087000000}"/>
    <hyperlink ref="H179" r:id="rId43" display="2140 S Delaware St, Denver, CO 80233" xr:uid="{00000000-0004-0000-0000-000088000000}"/>
    <hyperlink ref="H178" r:id="rId44" display="1805 S Bannock St, Denver, CO 80223" xr:uid="{00000000-0004-0000-0000-00008A000000}"/>
    <hyperlink ref="B178" r:id="rId45" xr:uid="{00000000-0004-0000-0000-00008C000000}"/>
    <hyperlink ref="B43" r:id="rId46" xr:uid="{00000000-0004-0000-0000-00008D000000}"/>
    <hyperlink ref="H43" r:id="rId47" display="3198 Blake St, Denver, CO 80205" xr:uid="{00000000-0004-0000-0000-00008E000000}"/>
    <hyperlink ref="H100" r:id="rId48" display="13650 E Colfax Ave, Aurora, CO 80011" xr:uid="{00000000-0004-0000-0000-000096000000}"/>
    <hyperlink ref="B100" r:id="rId49" xr:uid="{00000000-0004-0000-0000-000097000000}"/>
    <hyperlink ref="B220" r:id="rId50" xr:uid="{00000000-0004-0000-0000-00009B000000}"/>
    <hyperlink ref="H220" r:id="rId51" display="3150 Downing St, Denver, CO 80205" xr:uid="{00000000-0004-0000-0000-00009C000000}"/>
    <hyperlink ref="B172" r:id="rId52" xr:uid="{00000000-0004-0000-0000-00009E000000}"/>
    <hyperlink ref="H172" r:id="rId53" display="5155 E Yale Ave, Denver, CO 80222" xr:uid="{00000000-0004-0000-0000-00009F000000}"/>
    <hyperlink ref="H234" r:id="rId54" display="6150 W 13th Ave, Lakewood, CO 80214" xr:uid="{00000000-0004-0000-0000-0000B1000000}"/>
    <hyperlink ref="B234" r:id="rId55" xr:uid="{00000000-0004-0000-0000-0000B2000000}"/>
    <hyperlink ref="B122" r:id="rId56" xr:uid="{00000000-0004-0000-0000-0000C0000000}"/>
    <hyperlink ref="H122" r:id="rId57" display="4665 S Monaco St, Denver, CO 80237" xr:uid="{00000000-0004-0000-0000-0000C2000000}"/>
    <hyperlink ref="B127" r:id="rId58" xr:uid="{00000000-0004-0000-0000-0000C3000000}"/>
    <hyperlink ref="H127" r:id="rId59" display="6750 E Chenango Ave, Denver, CO 80237" xr:uid="{00000000-0004-0000-0000-0000C5000000}"/>
    <hyperlink ref="H5" r:id="rId60" display="1299 W 10th Ave, Denver, CO 80204" xr:uid="{00000000-0004-0000-0000-0000CA000000}"/>
    <hyperlink ref="B5" r:id="rId61" display="Mariposa Apartments" xr:uid="{00000000-0004-0000-0000-0000CB000000}"/>
    <hyperlink ref="B152" r:id="rId62" xr:uid="{00000000-0004-0000-0000-0000CD000000}"/>
    <hyperlink ref="H152" r:id="rId63" display="9375 Station St, Lone Tree, CO 80124" xr:uid="{00000000-0004-0000-0000-0000CE000000}"/>
    <hyperlink ref="H44" r:id="rId64" display="1220 35th St, Denver, CO 80205" xr:uid="{00000000-0004-0000-0000-0000D2000000}"/>
    <hyperlink ref="B44" r:id="rId65" xr:uid="{00000000-0004-0000-0000-0000D4000000}"/>
    <hyperlink ref="B252" r:id="rId66" xr:uid="{00000000-0004-0000-0000-0000DA000000}"/>
    <hyperlink ref="B13" r:id="rId67" display="N Lincoln Mid Rise" xr:uid="{00000000-0004-0000-0000-0000DB000000}"/>
    <hyperlink ref="H13" r:id="rId68" display="1425 Mariposa St, Denver" xr:uid="{00000000-0004-0000-0000-0000DC000000}"/>
    <hyperlink ref="B161" r:id="rId69" display="The Parc at Greenwood Village" xr:uid="{00000000-0004-0000-0000-0000E1000000}"/>
    <hyperlink ref="H161" r:id="rId70" display="5500 DTC Pky, Greenwood Village, CO 80111" xr:uid="{00000000-0004-0000-0000-0000E2000000}"/>
    <hyperlink ref="H185" r:id="rId71" display="4101 S Navajo St, Englewood, CO 80110" xr:uid="{00000000-0004-0000-0000-0000E4000000}"/>
    <hyperlink ref="B185" r:id="rId72" xr:uid="{00000000-0004-0000-0000-0000E6000000}"/>
    <hyperlink ref="B58" r:id="rId73" xr:uid="{00000000-0004-0000-0000-0000EB000000}"/>
    <hyperlink ref="H58" r:id="rId74" display="4055 N. Albion St., Denver, CO 80216" xr:uid="{00000000-0004-0000-0000-0000EC000000}"/>
    <hyperlink ref="B130" r:id="rId75" display="Pearl" xr:uid="{00000000-0004-0000-0000-0000EE000000}"/>
    <hyperlink ref="H130" r:id="rId76" display="7571 E Technology Way, Denver, CO 80237" xr:uid="{00000000-0004-0000-0000-0000F0000000}"/>
    <hyperlink ref="H14" r:id="rId77" display="110 E. Mississippi Avenue, Denver CO 80210" xr:uid="{00000000-0004-0000-0000-0000F2000000}"/>
    <hyperlink ref="H112" r:id="rId78" display="2602 S Anaheim St, Aurora, CO 80014" xr:uid="{00000000-0004-0000-0000-0000F5000000}"/>
    <hyperlink ref="H56" r:id="rId79" display="3975 Colorado Blvd, Denver, CO 80205" xr:uid="{00000000-0004-0000-0000-0000FF000000}"/>
    <hyperlink ref="B56" r:id="rId80" xr:uid="{00000000-0004-0000-0000-000001010000}"/>
    <hyperlink ref="H197" r:id="rId81" display="2135 Stout Street, Denver" xr:uid="{00000000-0004-0000-0000-00000A010000}"/>
    <hyperlink ref="B245" r:id="rId82" xr:uid="{00000000-0004-0000-0000-00000C010000}"/>
    <hyperlink ref="H245" r:id="rId83" xr:uid="{00000000-0004-0000-0000-00000D010000}"/>
    <hyperlink ref="H81" r:id="rId84" display="6963 W 109th Ave." xr:uid="{00000000-0004-0000-0000-000027010000}"/>
    <hyperlink ref="B81" r:id="rId85" location="available-apartments" xr:uid="{00000000-0004-0000-0000-000028010000}"/>
    <hyperlink ref="B4" r:id="rId86" display="Tapiz Apts" xr:uid="{00000000-0004-0000-0000-00002A010000}"/>
    <hyperlink ref="H4" r:id="rId87" display="1099 Osage St, Denver, CO 80204" xr:uid="{00000000-0004-0000-0000-00002B010000}"/>
    <hyperlink ref="B128" r:id="rId88" xr:uid="{00000000-0004-0000-0000-000034010000}"/>
    <hyperlink ref="H128" r:id="rId89" display="6950 E Chenango Ave, Denver, CO 80237" xr:uid="{00000000-0004-0000-0000-000036010000}"/>
    <hyperlink ref="B107" r:id="rId90" xr:uid="{00000000-0004-0000-0000-000044010000}"/>
    <hyperlink ref="H107" r:id="rId91" display="3645 S Dallas St, Aurora, CO 80014" xr:uid="{00000000-0004-0000-0000-000045010000}"/>
    <hyperlink ref="B159" r:id="rId92" xr:uid="{00000000-0004-0000-0000-000047010000}"/>
    <hyperlink ref="H159" r:id="rId93" display="7600 Landmark Way, Greenwood Village, CO 80111" xr:uid="{00000000-0004-0000-0000-000048010000}"/>
    <hyperlink ref="B170" r:id="rId94" display="University Station" xr:uid="{00000000-0004-0000-0000-00005C010000}"/>
    <hyperlink ref="H170" r:id="rId95" display="1881 Buchtel Blvd S, Denver, CO 80210" xr:uid="{00000000-0004-0000-0000-00005D010000}"/>
    <hyperlink ref="H65" r:id="rId96" display="1955 30th St, Boulder, CO 80301" xr:uid="{00000000-0004-0000-0000-000061010000}"/>
    <hyperlink ref="B65" r:id="rId97" xr:uid="{00000000-0004-0000-0000-000063010000}"/>
    <hyperlink ref="B215" r:id="rId98" xr:uid="{00000000-0004-0000-0000-00006C010000}"/>
    <hyperlink ref="H215" r:id="rId99" display="2855 Arapahoe Street, Denver" xr:uid="{00000000-0004-0000-0000-00006D010000}"/>
    <hyperlink ref="H181" r:id="rId100" xr:uid="{00000000-0004-0000-0000-000077010000}"/>
    <hyperlink ref="B181" r:id="rId101" display="Vita" xr:uid="{00000000-0004-0000-0000-000078010000}"/>
    <hyperlink ref="B157" r:id="rId102" xr:uid="{00000000-0004-0000-0000-00007D010000}"/>
    <hyperlink ref="H157" r:id="rId103" display="675 E Louisiana Ave, Denver, CO 80210" xr:uid="{00000000-0004-0000-0000-00007E010000}"/>
    <hyperlink ref="H214" r:id="rId104" display="2600 Washington St, Denver" xr:uid="{00000000-0004-0000-0000-000080010000}"/>
    <hyperlink ref="B239" r:id="rId105" xr:uid="{00000000-0004-0000-0000-000086010000}"/>
    <hyperlink ref="H239" r:id="rId106" display="1665 Pierson St, Lakewood, CO 80215" xr:uid="{00000000-0004-0000-0000-000087010000}"/>
    <hyperlink ref="B16" r:id="rId107" xr:uid="{00000000-0004-0000-0000-000090010000}"/>
    <hyperlink ref="H16" r:id="rId108" display="1145 S Broadway, Denver, CO 80210" xr:uid="{00000000-0004-0000-0000-000091010000}"/>
    <hyperlink ref="B171" r:id="rId109" xr:uid="{00000000-0004-0000-0000-000093010000}"/>
    <hyperlink ref="H171" r:id="rId110" display="5151 E Yale Ave, Denver, CO 80222" xr:uid="{00000000-0004-0000-0000-000094010000}"/>
    <hyperlink ref="B173" r:id="rId111" display="Yale Station Senior" xr:uid="{00000000-0004-0000-0000-000096010000}"/>
    <hyperlink ref="H173" r:id="rId112" display="5307 E Yale Ave, Denver, CO 80222" xr:uid="{00000000-0004-0000-0000-000097010000}"/>
    <hyperlink ref="B6" r:id="rId113" display="http://www.mariposadenver.com/buildings/the-zephyr/" xr:uid="{00000000-0004-0000-0000-000099010000}"/>
    <hyperlink ref="H131" r:id="rId114" xr:uid="{00000000-0004-0000-0000-00009C010000}"/>
    <hyperlink ref="B123" r:id="rId115" xr:uid="{00000000-0004-0000-0000-00009D010000}"/>
    <hyperlink ref="H123" r:id="rId116" display="4949 South Niagara Street" xr:uid="{00000000-0004-0000-0000-00009E010000}"/>
    <hyperlink ref="H117" r:id="rId117" xr:uid="{00000000-0004-0000-0000-0000A3010000}"/>
    <hyperlink ref="B116" r:id="rId118" xr:uid="{00000000-0004-0000-0000-0000A5010000}"/>
    <hyperlink ref="H116" r:id="rId119" xr:uid="{00000000-0004-0000-0000-0000A6010000}"/>
    <hyperlink ref="H118" r:id="rId120" display="6360 S Fioddler's Green Cir" xr:uid="{00000000-0004-0000-0000-0000A8010000}"/>
    <hyperlink ref="B118" r:id="rId121" xr:uid="{00000000-0004-0000-0000-0000A9010000}"/>
    <hyperlink ref="B119" r:id="rId122" display="Palazzo Verdi" xr:uid="{00000000-0004-0000-0000-0000AF010000}"/>
    <hyperlink ref="H119" r:id="rId123" xr:uid="{00000000-0004-0000-0000-0000B1010000}"/>
    <hyperlink ref="H135" r:id="rId124" display="9151 Eat Panorama" xr:uid="{00000000-0004-0000-0000-0000B3010000}"/>
    <hyperlink ref="B139" r:id="rId125" xr:uid="{00000000-0004-0000-0000-0000B5010000}"/>
    <hyperlink ref="H139" r:id="rId126" xr:uid="{00000000-0004-0000-0000-0000B6010000}"/>
    <hyperlink ref="B14" r:id="rId127" xr:uid="{00000000-0004-0000-0000-0000BB010000}"/>
    <hyperlink ref="B2" r:id="rId128" xr:uid="{00000000-0004-0000-0000-0000BD010000}"/>
    <hyperlink ref="B137" r:id="rId129" xr:uid="{00000000-0004-0000-0000-0000BF010000}"/>
    <hyperlink ref="B140" r:id="rId130" xr:uid="{00000000-0004-0000-0000-0000C0010000}"/>
    <hyperlink ref="B79" r:id="rId131" xr:uid="{00000000-0004-0000-0000-0000C1010000}"/>
    <hyperlink ref="C78" r:id="rId132" xr:uid="{00000000-0004-0000-0000-0000C2010000}"/>
    <hyperlink ref="B210" r:id="rId133" xr:uid="{00000000-0004-0000-0000-0000C6010000}"/>
    <hyperlink ref="B197" r:id="rId134" xr:uid="{00000000-0004-0000-0000-0000D3010000}"/>
    <hyperlink ref="B214" r:id="rId135" xr:uid="{00000000-0004-0000-0000-0000D4010000}"/>
    <hyperlink ref="H213" r:id="rId136" display="2400 Washington Street" xr:uid="{00000000-0004-0000-0000-0000D8010000}"/>
    <hyperlink ref="B110" r:id="rId137" xr:uid="{00000000-0004-0000-0000-0000DA010000}"/>
    <hyperlink ref="H219" r:id="rId138" display="2901 Welton Street" xr:uid="{00000000-0004-0000-0000-0000DB010000}"/>
    <hyperlink ref="B233" r:id="rId139" xr:uid="{00000000-0004-0000-0000-0000E3010000}"/>
    <hyperlink ref="H233" r:id="rId140" display="5830 W. Colfax Avenue" xr:uid="{00000000-0004-0000-0000-0000E4010000}"/>
    <hyperlink ref="H211" r:id="rId141" xr:uid="{00000000-0004-0000-0000-0000E6010000}"/>
    <hyperlink ref="B77" r:id="rId142" xr:uid="{00000000-0004-0000-0000-0000E8010000}"/>
    <hyperlink ref="H77" r:id="rId143" xr:uid="{00000000-0004-0000-0000-0000E9010000}"/>
    <hyperlink ref="H37" r:id="rId144" display="1900 16th St." xr:uid="{00000000-0004-0000-0000-000000020000}"/>
    <hyperlink ref="B37" r:id="rId145" xr:uid="{00000000-0004-0000-0000-000001020000}"/>
    <hyperlink ref="H3" r:id="rId146" display="1090 Osage" xr:uid="{00000000-0004-0000-0000-00000C020000}"/>
    <hyperlink ref="H80" r:id="rId147" display="8300 Arista Pl." xr:uid="{00000000-0004-0000-0000-000013020000}"/>
    <hyperlink ref="B80" r:id="rId148" xr:uid="{00000000-0004-0000-0000-000014020000}"/>
    <hyperlink ref="H34" r:id="rId149" display="1801 Chestnut Place" xr:uid="{00000000-0004-0000-0000-000016020000}"/>
    <hyperlink ref="B34" r:id="rId150" xr:uid="{00000000-0004-0000-0000-000018020000}"/>
    <hyperlink ref="H76" r:id="rId151" display="11775 Wadsworth Boulevard" xr:uid="{00000000-0004-0000-0000-000019020000}"/>
    <hyperlink ref="B76" r:id="rId152" display="Alta Harvest Station Apartments" xr:uid="{00000000-0004-0000-0000-00001B020000}"/>
    <hyperlink ref="H2" r:id="rId153" display="1011 North Navajo" xr:uid="{00000000-0004-0000-0000-000022020000}"/>
    <hyperlink ref="B189" r:id="rId154" xr:uid="{00000000-0004-0000-0000-000028020000}"/>
    <hyperlink ref="B192" r:id="rId155" xr:uid="{00000000-0004-0000-0000-00002C020000}"/>
    <hyperlink ref="B202" r:id="rId156" xr:uid="{00000000-0004-0000-0000-00002E020000}"/>
    <hyperlink ref="B187" r:id="rId157" xr:uid="{00000000-0004-0000-0000-00002F020000}"/>
    <hyperlink ref="B190" r:id="rId158" xr:uid="{00000000-0004-0000-0000-000030020000}"/>
    <hyperlink ref="B199" r:id="rId159" display="Renaissance Stour Street Lofts / Stout Street Health Center" xr:uid="{00000000-0004-0000-0000-000032020000}"/>
    <hyperlink ref="B21" r:id="rId160" xr:uid="{00000000-0004-0000-0000-000033020000}"/>
    <hyperlink ref="B8" r:id="rId161" display="Alta SOBO Station" xr:uid="{00000000-0004-0000-0000-000036020000}"/>
    <hyperlink ref="B194" r:id="rId162" xr:uid="{00000000-0004-0000-0000-000038020000}"/>
    <hyperlink ref="B198" r:id="rId163" display="Lennar Welton" xr:uid="{00000000-0004-0000-0000-000039020000}"/>
    <hyperlink ref="B188" r:id="rId164" xr:uid="{00000000-0004-0000-0000-00003A020000}"/>
    <hyperlink ref="B193" r:id="rId165" xr:uid="{00000000-0004-0000-0000-00003B020000}"/>
    <hyperlink ref="B205" r:id="rId166" display="Alexan Arapahoe Sq" xr:uid="{00000000-0004-0000-0000-00003C020000}"/>
    <hyperlink ref="H194" r:id="rId167" xr:uid="{00000000-0004-0000-0000-00003D020000}"/>
    <hyperlink ref="H205" r:id="rId168" display="2200 Welton St" xr:uid="{00000000-0004-0000-0000-00003F020000}"/>
    <hyperlink ref="H163" r:id="rId169" xr:uid="{00000000-0004-0000-0000-000041020000}"/>
    <hyperlink ref="B163" r:id="rId170" xr:uid="{00000000-0004-0000-0000-000042020000}"/>
    <hyperlink ref="B195" r:id="rId171" xr:uid="{00000000-0004-0000-0000-000043020000}"/>
    <hyperlink ref="H195" r:id="rId172" xr:uid="{00000000-0004-0000-0000-000044020000}"/>
    <hyperlink ref="B203" r:id="rId173" xr:uid="{00000000-0004-0000-0000-000047020000}"/>
    <hyperlink ref="H10" r:id="rId174" display="415 S Cherokee St, Denver, CO 80223" xr:uid="{00000000-0004-0000-0000-00004A020000}"/>
    <hyperlink ref="C10" r:id="rId175" xr:uid="{00000000-0004-0000-0000-00004B020000}"/>
    <hyperlink ref="B200" r:id="rId176" xr:uid="{00000000-0004-0000-0000-00004E020000}"/>
    <hyperlink ref="B212" r:id="rId177" display="Park Ave West Apts" xr:uid="{00000000-0004-0000-0000-000051020000}"/>
    <hyperlink ref="H212" r:id="rId178" xr:uid="{00000000-0004-0000-0000-000052020000}"/>
    <hyperlink ref="B196" r:id="rId179" xr:uid="{00000000-0004-0000-0000-000055020000}"/>
    <hyperlink ref="B191" r:id="rId180" display="Alexan Uptown" xr:uid="{00000000-0004-0000-0000-000056020000}"/>
    <hyperlink ref="B186" r:id="rId181" xr:uid="{00000000-0004-0000-0000-000058020000}"/>
    <hyperlink ref="B19" r:id="rId182" xr:uid="{00000000-0004-0000-0000-00005E020000}"/>
    <hyperlink ref="B209" r:id="rId183" xr:uid="{00000000-0004-0000-0000-000061020000}"/>
    <hyperlink ref="B208" r:id="rId184" display="2460 Welton" xr:uid="{00000000-0004-0000-0000-000063020000}"/>
    <hyperlink ref="H208" r:id="rId185" display="2460 Welton St, Denver" xr:uid="{00000000-0004-0000-0000-000064020000}"/>
    <hyperlink ref="B201" r:id="rId186" xr:uid="{00000000-0004-0000-0000-000067020000}"/>
    <hyperlink ref="B147" r:id="rId187" xr:uid="{00000000-0004-0000-0000-000069020000}"/>
    <hyperlink ref="B141" r:id="rId188" xr:uid="{00000000-0004-0000-0000-00006C020000}"/>
    <hyperlink ref="H75" r:id="rId189" xr:uid="{00000000-0004-0000-0000-00006E020000}"/>
    <hyperlink ref="B75" r:id="rId190" display="Atria Arista" xr:uid="{00000000-0004-0000-0000-00006F020000}"/>
    <hyperlink ref="H68" r:id="rId191" xr:uid="{00000000-0004-0000-0000-000074020000}"/>
    <hyperlink ref="H69" r:id="rId192" display="3060 Pearl Street" xr:uid="{00000000-0004-0000-0000-000077020000}"/>
    <hyperlink ref="B67" r:id="rId193" display="Boulder Commons" xr:uid="{00000000-0004-0000-0000-000079020000}"/>
    <hyperlink ref="H67" r:id="rId194" xr:uid="{00000000-0004-0000-0000-00007A020000}"/>
    <hyperlink ref="H6" r:id="rId195" display="990 N. Navajo St" xr:uid="{00000000-0004-0000-0000-00007F020000}"/>
    <hyperlink ref="H8" r:id="rId196" xr:uid="{00000000-0004-0000-0000-0000A2020000}"/>
    <hyperlink ref="H20" r:id="rId197" xr:uid="{00000000-0004-0000-0000-0000A6020000}"/>
    <hyperlink ref="B20" r:id="rId198" xr:uid="{00000000-0004-0000-0000-0000A7020000}"/>
    <hyperlink ref="B146" r:id="rId199" display="Hanover Platt Park" xr:uid="{00000000-0004-0000-0000-0000A8020000}"/>
    <hyperlink ref="H146" r:id="rId200" display="99 E Arizona Ave." xr:uid="{00000000-0004-0000-0000-0000A9020000}"/>
    <hyperlink ref="H19" r:id="rId201" xr:uid="{00000000-0004-0000-0000-0000AA020000}"/>
    <hyperlink ref="H21" r:id="rId202" xr:uid="{00000000-0004-0000-0000-0000C9020000}"/>
    <hyperlink ref="H25" r:id="rId203" display="1601 Chesnut Pl." xr:uid="{00000000-0004-0000-0000-0000CC020000}"/>
    <hyperlink ref="H26" r:id="rId204" display="1601 Wewatta St." xr:uid="{00000000-0004-0000-0000-0000CE020000}"/>
    <hyperlink ref="H41" r:id="rId205" display="1975 19th St." xr:uid="{00000000-0004-0000-0000-0000D0020000}"/>
    <hyperlink ref="B41" r:id="rId206" xr:uid="{00000000-0004-0000-0000-0000D1020000}"/>
    <hyperlink ref="H39" r:id="rId207" xr:uid="{00000000-0004-0000-0000-0000D6020000}"/>
    <hyperlink ref="H36" r:id="rId208" xr:uid="{00000000-0004-0000-0000-0000D8020000}"/>
    <hyperlink ref="B36" r:id="rId209" xr:uid="{00000000-0004-0000-0000-0000D9020000}"/>
    <hyperlink ref="H38" r:id="rId210" display="1920 17th St." xr:uid="{00000000-0004-0000-0000-0000E4020000}"/>
    <hyperlink ref="B38" r:id="rId211" xr:uid="{00000000-0004-0000-0000-0000E5020000}"/>
    <hyperlink ref="H32" r:id="rId212" display="1750 Wewatta St." xr:uid="{00000000-0004-0000-0000-0000E6020000}"/>
    <hyperlink ref="B32" r:id="rId213" display="Coloradan" xr:uid="{00000000-0004-0000-0000-0000E7020000}"/>
    <hyperlink ref="H42" r:id="rId214" display="2000 16th St." xr:uid="{00000000-0004-0000-0000-0000EE020000}"/>
    <hyperlink ref="H29" r:id="rId215" display="1701 Wynkoop St." xr:uid="{00000000-0004-0000-0000-0000F3020000}"/>
    <hyperlink ref="B29" r:id="rId216" xr:uid="{00000000-0004-0000-0000-0000F4020000}"/>
    <hyperlink ref="H40" r:id="rId217" display="1963 Chesnut Pl." xr:uid="{00000000-0004-0000-0000-000001030000}"/>
    <hyperlink ref="H24" r:id="rId218" xr:uid="{00000000-0004-0000-0000-000002030000}"/>
    <hyperlink ref="H30" r:id="rId219" xr:uid="{00000000-0004-0000-0000-000015030000}"/>
    <hyperlink ref="B27" r:id="rId220" xr:uid="{00000000-0004-0000-0000-000019030000}"/>
    <hyperlink ref="H27" r:id="rId221" display="1615 Wynkoop Street" xr:uid="{00000000-0004-0000-0000-00001A030000}"/>
    <hyperlink ref="H31" r:id="rId222" display="1709 Chesnut Pl." xr:uid="{00000000-0004-0000-0000-00003A030000}"/>
    <hyperlink ref="H28" r:id="rId223" display="1650 Wewatta St." xr:uid="{00000000-0004-0000-0000-000042030000}"/>
    <hyperlink ref="B28" r:id="rId224" xr:uid="{00000000-0004-0000-0000-000043030000}"/>
    <hyperlink ref="H23" r:id="rId225" xr:uid="{00000000-0004-0000-0000-000047030000}"/>
    <hyperlink ref="H33" r:id="rId226" display="1770 Chesnut Pl." xr:uid="{00000000-0004-0000-0000-000049030000}"/>
    <hyperlink ref="B33" r:id="rId227" display="Union Square / Pivot Denver" xr:uid="{00000000-0004-0000-0000-00004B030000}"/>
    <hyperlink ref="H35" r:id="rId228" display="1801 Wewatta St." xr:uid="{00000000-0004-0000-0000-00004C030000}"/>
    <hyperlink ref="H50" r:id="rId229" display="3515 Brighton Blvd." xr:uid="{00000000-0004-0000-0000-00005A030000}"/>
    <hyperlink ref="H55" r:id="rId230" xr:uid="{00000000-0004-0000-0000-00005C030000}"/>
    <hyperlink ref="B55" r:id="rId231" xr:uid="{00000000-0004-0000-0000-00005E030000}"/>
    <hyperlink ref="H45" r:id="rId232" display="1812 35th St." xr:uid="{00000000-0004-0000-0000-000060030000}"/>
    <hyperlink ref="H51" r:id="rId233" display="3611 Walnut St." xr:uid="{00000000-0004-0000-0000-000063030000}"/>
    <hyperlink ref="B51" r:id="rId234" display="The HUB" xr:uid="{00000000-0004-0000-0000-000065030000}"/>
    <hyperlink ref="B48" r:id="rId235" xr:uid="{00000000-0004-0000-0000-000066030000}"/>
    <hyperlink ref="H48" r:id="rId236" display="3415 Larimer St." xr:uid="{00000000-0004-0000-0000-000067030000}"/>
    <hyperlink ref="H49" r:id="rId237" display="3501 Wazee St." xr:uid="{00000000-0004-0000-0000-00006C030000}"/>
    <hyperlink ref="B49" r:id="rId238" xr:uid="{00000000-0004-0000-0000-00006E030000}"/>
    <hyperlink ref="H59" r:id="rId239" display="4100 Albion Street" xr:uid="{00000000-0004-0000-0000-000070030000}"/>
    <hyperlink ref="H57" r:id="rId240" display="4000 North Albion Street" xr:uid="{00000000-0004-0000-0000-000071030000}"/>
    <hyperlink ref="B57" r:id="rId241" xr:uid="{00000000-0004-0000-0000-000073030000}"/>
    <hyperlink ref="H60" r:id="rId242" display="6144 N. Panasonic Way" xr:uid="{00000000-0004-0000-0000-000075030000}"/>
    <hyperlink ref="H63" r:id="rId243" display="8000 E. 36th Ave." xr:uid="{00000000-0004-0000-0000-000077030000}"/>
    <hyperlink ref="H71" r:id="rId244" xr:uid="{00000000-0004-0000-0000-00007C030000}"/>
    <hyperlink ref="B71" r:id="rId245" xr:uid="{00000000-0004-0000-0000-00007E030000}"/>
    <hyperlink ref="B68" r:id="rId246" xr:uid="{00000000-0004-0000-0000-00007F030000}"/>
    <hyperlink ref="H66" r:id="rId247" display="2366 Junction Pl." xr:uid="{00000000-0004-0000-0000-000084030000}"/>
    <hyperlink ref="B66" r:id="rId248" xr:uid="{00000000-0004-0000-0000-000085030000}"/>
    <hyperlink ref="H87" r:id="rId249" display="10068 W 52nd Pl." xr:uid="{00000000-0004-0000-0000-0000A8030000}"/>
    <hyperlink ref="B87" r:id="rId250" xr:uid="{00000000-0004-0000-0000-0000A9030000}"/>
    <hyperlink ref="H89" r:id="rId251" display="5455 Olde Wadsworth Blvd." xr:uid="{00000000-0004-0000-0000-0000B1030000}"/>
    <hyperlink ref="B89" r:id="rId252" xr:uid="{00000000-0004-0000-0000-0000B3030000}"/>
    <hyperlink ref="H90" r:id="rId253" display="5743 Teller St." xr:uid="{00000000-0004-0000-0000-0000B7030000}"/>
    <hyperlink ref="B90" r:id="rId254" xr:uid="{00000000-0004-0000-0000-0000B8030000}"/>
    <hyperlink ref="B91" r:id="rId255" xr:uid="{00000000-0004-0000-0000-0000BB030000}"/>
    <hyperlink ref="H91" r:id="rId256" display="6875 W 56th Ave." xr:uid="{00000000-0004-0000-0000-0000BD030000}"/>
    <hyperlink ref="H92" r:id="rId257" display="7783 W 55th Ave." xr:uid="{00000000-0004-0000-0000-0000BE030000}"/>
    <hyperlink ref="B92" r:id="rId258" xr:uid="{00000000-0004-0000-0000-0000C0030000}"/>
    <hyperlink ref="H97" r:id="rId259" display="255 N. Blackhawk St" xr:uid="{00000000-0004-0000-0000-0000C1030000}"/>
    <hyperlink ref="B102" r:id="rId260" xr:uid="{00000000-0004-0000-0000-0000C8030000}"/>
    <hyperlink ref="H102" r:id="rId261" display="14571 E Colfax Ave." xr:uid="{00000000-0004-0000-0000-0000C9030000}"/>
    <hyperlink ref="H104" r:id="rId262" display="13100 E. Colfax Ave." xr:uid="{00000000-0004-0000-0000-0000CA030000}"/>
    <hyperlink ref="H101" r:id="rId263" display="14200 E. Colfax Ave." xr:uid="{00000000-0004-0000-0000-0000CC030000}"/>
    <hyperlink ref="B101" r:id="rId264" xr:uid="{00000000-0004-0000-0000-0000CE030000}"/>
    <hyperlink ref="H109" r:id="rId265" display="3601 S. Dallas St." xr:uid="{00000000-0004-0000-0000-0000D2030000}"/>
    <hyperlink ref="H120" r:id="rId266" display="6380 S. Fiddlers Green Cir." xr:uid="{00000000-0004-0000-0000-0000DB030000}"/>
    <hyperlink ref="H121" r:id="rId267" display="8000 E. Peakview Ave." xr:uid="{00000000-0004-0000-0000-0000DC030000}"/>
    <hyperlink ref="B121" r:id="rId268" xr:uid="{00000000-0004-0000-0000-0000DE030000}"/>
    <hyperlink ref="B124" r:id="rId269" xr:uid="{00000000-0004-0000-0000-0000E0030000}"/>
    <hyperlink ref="H124" r:id="rId270" display="4855 S. Niagara St." xr:uid="{00000000-0004-0000-0000-0000E1030000}"/>
    <hyperlink ref="H129" r:id="rId271" display="7001 E. Bellview Ave." xr:uid="{00000000-0004-0000-0000-0000E4030000}"/>
    <hyperlink ref="B129" r:id="rId272" xr:uid="{00000000-0004-0000-0000-0000E5030000}"/>
    <hyperlink ref="H133" r:id="rId273" display="2000 S. Colorado Blvd." xr:uid="{00000000-0004-0000-0000-0000EF030000}"/>
    <hyperlink ref="H108" r:id="rId274" display="3766 S. Dayton St." xr:uid="{00000000-0004-0000-0000-0000FD030000}"/>
    <hyperlink ref="H136" r:id="rId275" display="10001 E Dry Creek Rd, Englewood, CO 80112" xr:uid="{00000000-0004-0000-0000-0000FE030000}"/>
    <hyperlink ref="B136" r:id="rId276" xr:uid="{00000000-0004-0000-0000-0000FF030000}"/>
    <hyperlink ref="H142" r:id="rId277" display="9501 E. Panorama Cir." xr:uid="{00000000-0004-0000-0000-000005040000}"/>
    <hyperlink ref="H141" r:id="rId278" display="9300 Mineral Ave." xr:uid="{00000000-0004-0000-0000-000006040000}"/>
    <hyperlink ref="H150" r:id="rId279" display="10346 Park Meadows Drive" xr:uid="{00000000-0004-0000-0000-00000A040000}"/>
    <hyperlink ref="B150" r:id="rId280" xr:uid="{00000000-0004-0000-0000-00000B040000}"/>
    <hyperlink ref="B151" r:id="rId281" xr:uid="{00000000-0004-0000-0000-00000D040000}"/>
    <hyperlink ref="H151" r:id="rId282" display="10400 Park Meadows Dr." xr:uid="{00000000-0004-0000-0000-00000E040000}"/>
    <hyperlink ref="H147" r:id="rId283" xr:uid="{00000000-0004-0000-0000-000010040000}"/>
    <hyperlink ref="H154" r:id="rId284" display="10047 Park Meadows Dr." xr:uid="{00000000-0004-0000-0000-000014040000}"/>
    <hyperlink ref="B154" r:id="rId285" xr:uid="{00000000-0004-0000-0000-000015040000}"/>
    <hyperlink ref="H155" r:id="rId286" display="10345 Park Meadows Dr." xr:uid="{00000000-0004-0000-0000-000017040000}"/>
    <hyperlink ref="B155" r:id="rId287" xr:uid="{00000000-0004-0000-0000-000018040000}"/>
    <hyperlink ref="H148" r:id="rId288" display="10180 Park Meadows Dr." xr:uid="{00000000-0004-0000-0000-00001C040000}"/>
    <hyperlink ref="H149" r:id="rId289" display="10185 Park Meadows Dr." xr:uid="{00000000-0004-0000-0000-00001F040000}"/>
    <hyperlink ref="B149" r:id="rId290" display="Metropolitan at Lincoln Station" xr:uid="{00000000-0004-0000-0000-000020040000}"/>
    <hyperlink ref="H153" r:id="rId291" display="9380 Station St." xr:uid="{00000000-0004-0000-0000-000021040000}"/>
    <hyperlink ref="H158" r:id="rId292" display="750 Buchtel Blvd." xr:uid="{00000000-0004-0000-0000-000025040000}"/>
    <hyperlink ref="H160" r:id="rId293" display="5400 DTC Pkwy." xr:uid="{00000000-0004-0000-0000-000027040000}"/>
    <hyperlink ref="H166" r:id="rId294" display="9980 Trainstation Cir." xr:uid="{00000000-0004-0000-0000-000029040000}"/>
    <hyperlink ref="B166" r:id="rId295" xr:uid="{00000000-0004-0000-0000-00002A040000}"/>
    <hyperlink ref="H168" r:id="rId296" display="10270 Commonwealth Street" xr:uid="{00000000-0004-0000-0000-00002B040000}"/>
    <hyperlink ref="B168" r:id="rId297" xr:uid="{00000000-0004-0000-0000-00002C040000}"/>
    <hyperlink ref="H165" r:id="rId298" xr:uid="{00000000-0004-0000-0000-000031040000}"/>
    <hyperlink ref="H167" r:id="rId299" display="10030 Trainstation Circle" xr:uid="{00000000-0004-0000-0000-000035040000}"/>
    <hyperlink ref="H164" r:id="rId300" display="9580 Ridgegate Parkway" xr:uid="{00000000-0004-0000-0000-000036040000}"/>
    <hyperlink ref="H162" r:id="rId301" display="10248 Ridgegate Cir." xr:uid="{00000000-0004-0000-0000-000038040000}"/>
    <hyperlink ref="H169" r:id="rId302" display="6300 E. Hampden Ave." xr:uid="{00000000-0004-0000-0000-00003D040000}"/>
    <hyperlink ref="B169" r:id="rId303" xr:uid="{00000000-0004-0000-0000-000040040000}"/>
    <hyperlink ref="B162" r:id="rId304" xr:uid="{00000000-0004-0000-0000-000041040000}"/>
    <hyperlink ref="B164" r:id="rId305" xr:uid="{00000000-0004-0000-0000-000042040000}"/>
    <hyperlink ref="H176" r:id="rId306" xr:uid="{00000000-0004-0000-0000-000050040000}"/>
    <hyperlink ref="B176" r:id="rId307" xr:uid="{00000000-0004-0000-0000-000051040000}"/>
    <hyperlink ref="H174" r:id="rId308" display="1000 Englewood Parkway" xr:uid="{00000000-0004-0000-0000-000052040000}"/>
    <hyperlink ref="H175" r:id="rId309" xr:uid="{00000000-0004-0000-0000-000056040000}"/>
    <hyperlink ref="B175" r:id="rId310" xr:uid="{00000000-0004-0000-0000-000058040000}"/>
    <hyperlink ref="H182" r:id="rId311" xr:uid="{00000000-0004-0000-0000-00005B040000}"/>
    <hyperlink ref="H183" r:id="rId312" xr:uid="{00000000-0004-0000-0000-00005D040000}"/>
    <hyperlink ref="H184" r:id="rId313" xr:uid="{00000000-0004-0000-0000-000060040000}"/>
    <hyperlink ref="B184" r:id="rId314" xr:uid="{00000000-0004-0000-0000-000061040000}"/>
    <hyperlink ref="H203" r:id="rId315" xr:uid="{00000000-0004-0000-0000-000065040000}"/>
    <hyperlink ref="H189" r:id="rId316" xr:uid="{00000000-0004-0000-0000-000066040000}"/>
    <hyperlink ref="H192" r:id="rId317" xr:uid="{00000000-0004-0000-0000-00006A040000}"/>
    <hyperlink ref="H198" r:id="rId318" xr:uid="{00000000-0004-0000-0000-00006E040000}"/>
    <hyperlink ref="H200" r:id="rId319" xr:uid="{00000000-0004-0000-0000-000070040000}"/>
    <hyperlink ref="H193" r:id="rId320" xr:uid="{00000000-0004-0000-0000-000071040000}"/>
    <hyperlink ref="H196" r:id="rId321" xr:uid="{00000000-0004-0000-0000-000074040000}"/>
    <hyperlink ref="H187" r:id="rId322" xr:uid="{00000000-0004-0000-0000-000075040000}"/>
    <hyperlink ref="H191" r:id="rId323" xr:uid="{00000000-0004-0000-0000-000077040000}"/>
    <hyperlink ref="H186" r:id="rId324" xr:uid="{00000000-0004-0000-0000-00007A040000}"/>
    <hyperlink ref="H188" r:id="rId325" xr:uid="{00000000-0004-0000-0000-00007B040000}"/>
    <hyperlink ref="H190" r:id="rId326" xr:uid="{00000000-0004-0000-0000-00007D040000}"/>
    <hyperlink ref="H201" r:id="rId327" xr:uid="{00000000-0004-0000-0000-000081040000}"/>
    <hyperlink ref="H207" r:id="rId328" xr:uid="{00000000-0004-0000-0000-000083040000}"/>
    <hyperlink ref="H202" r:id="rId329" xr:uid="{00000000-0004-0000-0000-000088040000}"/>
    <hyperlink ref="H199" r:id="rId330" xr:uid="{00000000-0004-0000-0000-00008E040000}"/>
    <hyperlink ref="H209" r:id="rId331" xr:uid="{00000000-0004-0000-0000-000090040000}"/>
    <hyperlink ref="B213" r:id="rId332" xr:uid="{00000000-0004-0000-0000-000096040000}"/>
    <hyperlink ref="H217" r:id="rId333" display="1025 33rd Street" xr:uid="{00000000-0004-0000-0000-00009C040000}"/>
    <hyperlink ref="H218" r:id="rId334" xr:uid="{00000000-0004-0000-0000-00009E040000}"/>
    <hyperlink ref="H224" r:id="rId335" xr:uid="{00000000-0004-0000-0000-0000A3040000}"/>
    <hyperlink ref="H223" r:id="rId336" xr:uid="{00000000-0004-0000-0000-0000A5040000}"/>
    <hyperlink ref="H226" r:id="rId337" xr:uid="{00000000-0004-0000-0000-0000A6040000}"/>
    <hyperlink ref="H225" r:id="rId338" xr:uid="{00000000-0004-0000-0000-0000A9040000}"/>
    <hyperlink ref="H227" r:id="rId339" xr:uid="{00000000-0004-0000-0000-0000AB040000}"/>
    <hyperlink ref="B227" r:id="rId340" display="Beacon 85" xr:uid="{00000000-0004-0000-0000-0000AC040000}"/>
    <hyperlink ref="B228" r:id="rId341" xr:uid="{00000000-0004-0000-0000-0000B5040000}"/>
    <hyperlink ref="H228" r:id="rId342" xr:uid="{00000000-0004-0000-0000-0000B6040000}"/>
    <hyperlink ref="H230" r:id="rId343" display="544 Golden Ridge Road" xr:uid="{00000000-0004-0000-0000-0000B9040000}"/>
    <hyperlink ref="B232" r:id="rId344" xr:uid="{00000000-0004-0000-0000-0000BC040000}"/>
    <hyperlink ref="H232" r:id="rId345" xr:uid="{00000000-0004-0000-0000-0000BD040000}"/>
    <hyperlink ref="H235" r:id="rId346" xr:uid="{00000000-0004-0000-0000-0000C0040000}"/>
    <hyperlink ref="B240" r:id="rId347" location="info_overlay_panel" xr:uid="{00000000-0004-0000-0000-0000C2040000}"/>
    <hyperlink ref="B237" r:id="rId348" display="Oak Station Apartments" xr:uid="{00000000-0004-0000-0000-0000C3040000}"/>
    <hyperlink ref="H237" r:id="rId349" xr:uid="{00000000-0004-0000-0000-0000C4040000}"/>
    <hyperlink ref="H242" r:id="rId350" xr:uid="{00000000-0004-0000-0000-0000C7040000}"/>
    <hyperlink ref="H241" r:id="rId351" xr:uid="{00000000-0004-0000-0000-0000C9040000}"/>
    <hyperlink ref="B241" r:id="rId352" xr:uid="{00000000-0004-0000-0000-0000CA040000}"/>
    <hyperlink ref="H246" r:id="rId353" xr:uid="{00000000-0004-0000-0000-0000CD040000}"/>
    <hyperlink ref="H144" r:id="rId354" xr:uid="{00000000-0004-0000-0000-0000DF040000}"/>
    <hyperlink ref="H143" r:id="rId355" xr:uid="{00000000-0004-0000-0000-0000E0040000}"/>
    <hyperlink ref="H106" r:id="rId356" xr:uid="{00000000-0004-0000-0000-0000E6040000}"/>
    <hyperlink ref="H251" r:id="rId357" xr:uid="{00000000-0004-0000-0000-0000E9040000}"/>
    <hyperlink ref="H113" r:id="rId358" xr:uid="{00000000-0004-0000-0000-0000EB040000}"/>
    <hyperlink ref="H72" r:id="rId359" xr:uid="{00000000-0004-0000-0000-0000ED040000}"/>
    <hyperlink ref="H73" r:id="rId360" xr:uid="{00000000-0004-0000-0000-0000F1040000}"/>
    <hyperlink ref="H74" r:id="rId361" xr:uid="{00000000-0004-0000-0000-0000F2040000}"/>
    <hyperlink ref="H7" r:id="rId362" xr:uid="{00000000-0004-0000-0000-000013050000}"/>
    <hyperlink ref="H12" r:id="rId363" xr:uid="{00000000-0004-0000-0000-000015050000}"/>
    <hyperlink ref="H52" r:id="rId364" xr:uid="{00000000-0004-0000-0000-000017050000}"/>
    <hyperlink ref="H54" r:id="rId365" xr:uid="{00000000-0004-0000-0000-00001A050000}"/>
    <hyperlink ref="B131" r:id="rId366" display="Block E Bellview" xr:uid="{00000000-0004-0000-0000-00001D050000}"/>
    <hyperlink ref="C114" r:id="rId367" display="Iliff Peak" xr:uid="{00000000-0004-0000-0000-00001F050000}"/>
    <hyperlink ref="B95" r:id="rId368" xr:uid="{00000000-0004-0000-0000-000020050000}"/>
    <hyperlink ref="H248" r:id="rId369" xr:uid="{00000000-0004-0000-0000-000021050000}"/>
    <hyperlink ref="H249" r:id="rId370" xr:uid="{00000000-0004-0000-0000-000022050000}"/>
    <hyperlink ref="C131" r:id="rId371" xr:uid="{00000000-0004-0000-0000-000026050000}"/>
    <hyperlink ref="H250" r:id="rId372" xr:uid="{00000000-0004-0000-0000-000027050000}"/>
    <hyperlink ref="H252" r:id="rId373" xr:uid="{00000000-0004-0000-0000-00002A050000}"/>
    <hyperlink ref="H253" r:id="rId374" xr:uid="{00000000-0004-0000-0000-00002B050000}"/>
    <hyperlink ref="H254" r:id="rId375" xr:uid="{00000000-0004-0000-0000-00002D050000}"/>
    <hyperlink ref="H255" r:id="rId376" xr:uid="{00000000-0004-0000-0000-00002F050000}"/>
    <hyperlink ref="H256" r:id="rId377" xr:uid="{00000000-0004-0000-0000-000031050000}"/>
    <hyperlink ref="H257" r:id="rId378" xr:uid="{00000000-0004-0000-0000-000034050000}"/>
    <hyperlink ref="H258" r:id="rId379" xr:uid="{00000000-0004-0000-0000-000035050000}"/>
    <hyperlink ref="H259" r:id="rId380" xr:uid="{00000000-0004-0000-0000-00003A050000}"/>
    <hyperlink ref="H261" r:id="rId381" xr:uid="{00000000-0004-0000-0000-00003C050000}"/>
    <hyperlink ref="H260" r:id="rId382" xr:uid="{00000000-0004-0000-0000-00003D050000}"/>
    <hyperlink ref="H262" r:id="rId383" xr:uid="{00000000-0004-0000-0000-00003F050000}"/>
    <hyperlink ref="H263" r:id="rId384" xr:uid="{00000000-0004-0000-0000-000042050000}"/>
    <hyperlink ref="H264" r:id="rId385" xr:uid="{00000000-0004-0000-0000-000043050000}"/>
    <hyperlink ref="D413" r:id="rId386" display="North Wynkoop" xr:uid="{00000000-0004-0000-0000-000045050000}"/>
    <hyperlink ref="H265" r:id="rId387" xr:uid="{00000000-0004-0000-0000-000047050000}"/>
    <hyperlink ref="H270" r:id="rId388" xr:uid="{00000000-0004-0000-0000-000049050000}"/>
    <hyperlink ref="H271" r:id="rId389" display="1420 38th St" xr:uid="{00000000-0004-0000-0000-00004B050000}"/>
    <hyperlink ref="H272" r:id="rId390" xr:uid="{00000000-0004-0000-0000-00004D050000}"/>
    <hyperlink ref="H88" r:id="rId391" xr:uid="{00000000-0004-0000-0000-00004F050000}"/>
    <hyperlink ref="H276" r:id="rId392" xr:uid="{00000000-0004-0000-0000-000051050000}"/>
    <hyperlink ref="H277" r:id="rId393" xr:uid="{00000000-0004-0000-0000-000053050000}"/>
    <hyperlink ref="B31" r:id="rId394" xr:uid="{00000000-0004-0000-0000-000055050000}"/>
    <hyperlink ref="B54" r:id="rId395" xr:uid="{00000000-0004-0000-0000-000056050000}"/>
    <hyperlink ref="B88" r:id="rId396" xr:uid="{00000000-0004-0000-0000-000057050000}"/>
    <hyperlink ref="B231" r:id="rId397" xr:uid="{00000000-0004-0000-0000-000058050000}"/>
    <hyperlink ref="B235" r:id="rId398" xr:uid="{00000000-0004-0000-0000-000059050000}"/>
    <hyperlink ref="B250" r:id="rId399" xr:uid="{00000000-0004-0000-0000-00005A050000}"/>
    <hyperlink ref="B253" r:id="rId400" xr:uid="{00000000-0004-0000-0000-00005B050000}"/>
    <hyperlink ref="B260" r:id="rId401" xr:uid="{00000000-0004-0000-0000-00005C050000}"/>
    <hyperlink ref="H278" r:id="rId402" display="1300 40th St" xr:uid="{00000000-0004-0000-0000-00005D050000}"/>
    <hyperlink ref="H114" r:id="rId403" xr:uid="{00000000-0004-0000-0000-000060050000}"/>
    <hyperlink ref="H279" r:id="rId404" display="6150 W 13th Ave, Lakewood, CO 80214" xr:uid="{00000000-0004-0000-0000-000062050000}"/>
    <hyperlink ref="B280" r:id="rId405" xr:uid="{00000000-0004-0000-0000-000064050000}"/>
    <hyperlink ref="H280" r:id="rId406" xr:uid="{00000000-0004-0000-0000-000065050000}"/>
    <hyperlink ref="C281" r:id="rId407" xr:uid="{00000000-0004-0000-0000-000066050000}"/>
    <hyperlink ref="B278" r:id="rId408" xr:uid="{00000000-0004-0000-0000-000068050000}"/>
    <hyperlink ref="H61" r:id="rId409" xr:uid="{00000000-0004-0000-0000-000069050000}"/>
    <hyperlink ref="H282" r:id="rId410" xr:uid="{00000000-0004-0000-0000-00006B050000}"/>
    <hyperlink ref="B282" r:id="rId411" xr:uid="{00000000-0004-0000-0000-00006C050000}"/>
    <hyperlink ref="B285" r:id="rId412" xr:uid="{00000000-0004-0000-0000-000070050000}"/>
    <hyperlink ref="H285" r:id="rId413" xr:uid="{00000000-0004-0000-0000-000071050000}"/>
    <hyperlink ref="B286" r:id="rId414" xr:uid="{00000000-0004-0000-0000-000073050000}"/>
    <hyperlink ref="H82" r:id="rId415" xr:uid="{00000000-0004-0000-0000-000074050000}"/>
    <hyperlink ref="H83" r:id="rId416" xr:uid="{00000000-0004-0000-0000-000075050000}"/>
    <hyperlink ref="B148" r:id="rId417" xr:uid="{00000000-0004-0000-0000-000076050000}"/>
    <hyperlink ref="B242" r:id="rId418" xr:uid="{00000000-0004-0000-0000-000077050000}"/>
    <hyperlink ref="B288" r:id="rId419" display="Schnitzer West Tower" xr:uid="{00000000-0004-0000-0000-000078050000}"/>
    <hyperlink ref="C290" r:id="rId420" xr:uid="{00000000-0004-0000-0000-000079050000}"/>
    <hyperlink ref="B291" r:id="rId421" xr:uid="{00000000-0004-0000-0000-00007B050000}"/>
    <hyperlink ref="H84" r:id="rId422" xr:uid="{00000000-0004-0000-0000-00007C050000}"/>
    <hyperlink ref="B84" r:id="rId423" xr:uid="{00000000-0004-0000-0000-00007D050000}"/>
    <hyperlink ref="B82" r:id="rId424" xr:uid="{00000000-0004-0000-0000-00007E050000}"/>
    <hyperlink ref="B83" r:id="rId425" xr:uid="{00000000-0004-0000-0000-00007F050000}"/>
    <hyperlink ref="H291" r:id="rId426" xr:uid="{00000000-0004-0000-0000-000080050000}"/>
    <hyperlink ref="C292" r:id="rId427" xr:uid="{00000000-0004-0000-0000-000082050000}"/>
    <hyperlink ref="B301" r:id="rId428" xr:uid="{00000000-0004-0000-0000-000083050000}"/>
    <hyperlink ref="C302" r:id="rId429" xr:uid="{00000000-0004-0000-0000-000084050000}"/>
    <hyperlink ref="B303" r:id="rId430" xr:uid="{00000000-0004-0000-0000-000085050000}"/>
    <hyperlink ref="B304" r:id="rId431" xr:uid="{00000000-0004-0000-0000-000086050000}"/>
    <hyperlink ref="H305" r:id="rId432" xr:uid="{00000000-0004-0000-0000-000087050000}"/>
    <hyperlink ref="B294" r:id="rId433" xr:uid="{00000000-0004-0000-0000-000089050000}"/>
    <hyperlink ref="B310" r:id="rId434" display="Zakhem Apartments" xr:uid="{00000000-0004-0000-0000-00008A050000}"/>
    <hyperlink ref="B311" r:id="rId435" xr:uid="{00000000-0004-0000-0000-00008B050000}"/>
    <hyperlink ref="B236" r:id="rId436" xr:uid="{EB7B65D2-1BA2-456D-A6F4-BEF9BC403345}"/>
    <hyperlink ref="B244" r:id="rId437" xr:uid="{A7EBA09D-8720-4E89-AF43-DDF220C97EE3}"/>
    <hyperlink ref="B328" r:id="rId438" display="Burger King Apartments" xr:uid="{5FD11C0C-1380-4FF3-B6A3-207FE10E9DB3}"/>
    <hyperlink ref="B103" r:id="rId439" xr:uid="{6543997F-2704-49D5-81AD-F7976D1FE759}"/>
    <hyperlink ref="H340" r:id="rId440" xr:uid="{1A4F6BE3-7EAC-42F6-9296-C6AC6C7D1C63}"/>
    <hyperlink ref="B302" r:id="rId441" xr:uid="{BEC418A4-373F-47E7-A664-71C6566A2096}"/>
    <hyperlink ref="B316" r:id="rId442" xr:uid="{C48D80B5-9B62-4739-91C9-ADB4F26E0263}"/>
    <hyperlink ref="B321" r:id="rId443" display="Talus Affordable Housing" xr:uid="{736D1198-AC38-4D43-A491-E0B492B5A36B}"/>
    <hyperlink ref="B336" r:id="rId444" xr:uid="{29E0B61B-2FAA-46DA-AB80-E51085FE5A37}"/>
    <hyperlink ref="B317" r:id="rId445" xr:uid="{F3504AB4-9835-43B4-B68B-939161E1200A}"/>
    <hyperlink ref="B362" r:id="rId446" xr:uid="{69802B4A-EA13-4C8A-AF1E-DBC624F70278}"/>
    <hyperlink ref="B413" r:id="rId447" xr:uid="{4EED421A-1E8E-4946-8A03-903F2824DF10}"/>
    <hyperlink ref="B211" r:id="rId448" xr:uid="{A4B32F28-E292-45B7-B838-0B16736145CE}"/>
    <hyperlink ref="B365" r:id="rId449" display="Boulder Commons - Pearl" xr:uid="{23486C70-7494-4EFF-A9F2-6DCFAA3ED010}"/>
    <hyperlink ref="B353" r:id="rId450" xr:uid="{8590FC7E-B574-4E53-8B1E-1F004B571E49}"/>
    <hyperlink ref="B368" r:id="rId451" xr:uid="{EF86E61A-34E9-4A61-AC5E-D135FE8027AB}"/>
    <hyperlink ref="B456" r:id="rId452" xr:uid="{D1A72F1D-4D09-444D-95D5-7D5D85A5D4FB}"/>
    <hyperlink ref="D265" r:id="rId453" display="North Wynkoop" xr:uid="{35D880F0-938D-4DA0-A24D-932B53DCF649}"/>
    <hyperlink ref="B374:B375" r:id="rId454" display="Boulder Commons - Pearl" xr:uid="{5594017A-B703-4DEA-8A84-932F3514B791}"/>
    <hyperlink ref="B459" r:id="rId455" xr:uid="{14E8F88F-DE0F-4E97-8822-E2AC0977F458}"/>
  </hyperlinks>
  <pageMargins left="0.7" right="0.7" top="0.75" bottom="0.75" header="0.3" footer="0.3"/>
  <pageSetup scale="13" orientation="landscape" r:id="rId456"/>
  <tableParts count="1">
    <tablePart r:id="rId45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G112"/>
  <sheetViews>
    <sheetView workbookViewId="0">
      <selection activeCell="C9" sqref="C9"/>
    </sheetView>
  </sheetViews>
  <sheetFormatPr defaultRowHeight="15" x14ac:dyDescent="0.25"/>
  <cols>
    <col min="2" max="2" width="18.28515625" bestFit="1" customWidth="1"/>
    <col min="3" max="3" width="17.140625" bestFit="1" customWidth="1"/>
    <col min="4" max="4" width="17.5703125" bestFit="1" customWidth="1"/>
    <col min="5" max="5" width="31.140625" bestFit="1" customWidth="1"/>
    <col min="6" max="6" width="27.42578125" bestFit="1" customWidth="1"/>
    <col min="7" max="8" width="20.140625" bestFit="1" customWidth="1"/>
    <col min="9" max="9" width="27.28515625" bestFit="1" customWidth="1"/>
    <col min="10" max="22" width="17.7109375" bestFit="1" customWidth="1"/>
    <col min="23" max="23" width="11.28515625" bestFit="1" customWidth="1"/>
    <col min="24" max="45" width="26" bestFit="1" customWidth="1"/>
    <col min="46" max="46" width="30.140625" bestFit="1" customWidth="1"/>
    <col min="47" max="47" width="30.7109375" bestFit="1" customWidth="1"/>
    <col min="48" max="52" width="27.28515625" bestFit="1" customWidth="1"/>
    <col min="53" max="53" width="21.28515625" bestFit="1" customWidth="1"/>
    <col min="54" max="54" width="32.28515625" bestFit="1" customWidth="1"/>
    <col min="55" max="79" width="27.28515625" bestFit="1" customWidth="1"/>
    <col min="80" max="80" width="21.5703125" bestFit="1" customWidth="1"/>
    <col min="81" max="81" width="21.28515625" bestFit="1" customWidth="1"/>
    <col min="82" max="82" width="32.28515625" bestFit="1" customWidth="1"/>
    <col min="83" max="83" width="24.42578125" bestFit="1" customWidth="1"/>
    <col min="84" max="107" width="27.28515625" bestFit="1" customWidth="1"/>
    <col min="108" max="108" width="21.28515625" bestFit="1" customWidth="1"/>
    <col min="109" max="109" width="32.28515625" bestFit="1" customWidth="1"/>
    <col min="110" max="110" width="31.5703125" bestFit="1" customWidth="1"/>
    <col min="111" max="111" width="24.42578125" bestFit="1" customWidth="1"/>
    <col min="112" max="134" width="27.28515625" bestFit="1" customWidth="1"/>
    <col min="135" max="135" width="21.5703125" bestFit="1" customWidth="1"/>
    <col min="136" max="136" width="21.28515625" bestFit="1" customWidth="1"/>
    <col min="137" max="137" width="32.28515625" bestFit="1" customWidth="1"/>
    <col min="138" max="138" width="31.5703125" bestFit="1" customWidth="1"/>
    <col min="139" max="139" width="24.42578125" bestFit="1" customWidth="1"/>
    <col min="140" max="210" width="25.7109375" bestFit="1" customWidth="1"/>
    <col min="211" max="211" width="11" bestFit="1" customWidth="1"/>
    <col min="212" max="215" width="16.28515625" customWidth="1"/>
    <col min="216" max="216" width="16.28515625" bestFit="1" customWidth="1"/>
    <col min="217" max="218" width="16.28515625" customWidth="1"/>
    <col min="219" max="219" width="11.28515625" bestFit="1" customWidth="1"/>
    <col min="220" max="220" width="11.5703125" bestFit="1" customWidth="1"/>
  </cols>
  <sheetData>
    <row r="1" spans="2:7" x14ac:dyDescent="0.25">
      <c r="D1" s="30"/>
    </row>
    <row r="4" spans="2:7" x14ac:dyDescent="0.25">
      <c r="B4" s="28" t="s">
        <v>34</v>
      </c>
      <c r="C4" t="s">
        <v>1093</v>
      </c>
    </row>
    <row r="5" spans="2:7" x14ac:dyDescent="0.25">
      <c r="B5" s="28" t="s">
        <v>56</v>
      </c>
      <c r="C5" t="s">
        <v>1093</v>
      </c>
    </row>
    <row r="7" spans="2:7" x14ac:dyDescent="0.25">
      <c r="B7" s="28" t="s">
        <v>27</v>
      </c>
      <c r="C7" s="28" t="s">
        <v>29</v>
      </c>
      <c r="D7" s="28" t="s">
        <v>58</v>
      </c>
      <c r="E7" t="s">
        <v>1085</v>
      </c>
      <c r="F7" t="s">
        <v>1086</v>
      </c>
      <c r="G7" t="s">
        <v>1006</v>
      </c>
    </row>
    <row r="8" spans="2:7" x14ac:dyDescent="0.25">
      <c r="B8" t="s">
        <v>241</v>
      </c>
      <c r="C8" t="s">
        <v>242</v>
      </c>
      <c r="D8" t="s">
        <v>940</v>
      </c>
      <c r="E8" s="29">
        <v>2573</v>
      </c>
      <c r="F8" s="29">
        <v>1389900</v>
      </c>
      <c r="G8" s="29">
        <v>328</v>
      </c>
    </row>
    <row r="9" spans="2:7" x14ac:dyDescent="0.25">
      <c r="D9" t="s">
        <v>941</v>
      </c>
      <c r="E9" s="29">
        <v>3159</v>
      </c>
      <c r="F9" s="29">
        <v>758233</v>
      </c>
      <c r="G9" s="29">
        <v>281</v>
      </c>
    </row>
    <row r="10" spans="2:7" x14ac:dyDescent="0.25">
      <c r="C10" t="s">
        <v>1051</v>
      </c>
      <c r="D10" t="s">
        <v>940</v>
      </c>
      <c r="E10" s="29">
        <v>374</v>
      </c>
      <c r="F10" s="29"/>
      <c r="G10" s="29"/>
    </row>
    <row r="11" spans="2:7" x14ac:dyDescent="0.25">
      <c r="C11" t="s">
        <v>271</v>
      </c>
      <c r="D11" t="s">
        <v>940</v>
      </c>
      <c r="E11" s="29">
        <v>479</v>
      </c>
      <c r="F11" s="29">
        <v>0</v>
      </c>
      <c r="G11" s="29">
        <v>0</v>
      </c>
    </row>
    <row r="12" spans="2:7" x14ac:dyDescent="0.25">
      <c r="C12" t="s">
        <v>280</v>
      </c>
      <c r="D12" t="s">
        <v>940</v>
      </c>
      <c r="E12" s="29">
        <v>429</v>
      </c>
      <c r="F12" s="29">
        <v>100000</v>
      </c>
      <c r="G12" s="29">
        <v>225</v>
      </c>
    </row>
    <row r="13" spans="2:7" x14ac:dyDescent="0.25">
      <c r="D13" t="s">
        <v>941</v>
      </c>
      <c r="E13" s="29">
        <v>670</v>
      </c>
      <c r="F13" s="29">
        <v>0</v>
      </c>
      <c r="G13" s="29">
        <v>0</v>
      </c>
    </row>
    <row r="14" spans="2:7" x14ac:dyDescent="0.25">
      <c r="C14" t="s">
        <v>67</v>
      </c>
      <c r="D14" t="s">
        <v>940</v>
      </c>
      <c r="E14" s="29">
        <v>295</v>
      </c>
      <c r="F14" s="29">
        <v>217000</v>
      </c>
      <c r="G14" s="29">
        <v>0</v>
      </c>
    </row>
    <row r="15" spans="2:7" x14ac:dyDescent="0.25">
      <c r="D15" t="s">
        <v>941</v>
      </c>
      <c r="E15" s="29">
        <v>676</v>
      </c>
      <c r="F15" s="29">
        <v>6000</v>
      </c>
      <c r="G15" s="29"/>
    </row>
    <row r="16" spans="2:7" x14ac:dyDescent="0.25">
      <c r="B16" t="s">
        <v>249</v>
      </c>
      <c r="C16" t="s">
        <v>250</v>
      </c>
      <c r="D16" t="s">
        <v>940</v>
      </c>
      <c r="E16" s="29">
        <v>792</v>
      </c>
      <c r="F16" s="29">
        <v>8734</v>
      </c>
      <c r="G16" s="29">
        <v>0</v>
      </c>
    </row>
    <row r="17" spans="2:7" x14ac:dyDescent="0.25">
      <c r="D17" t="s">
        <v>941</v>
      </c>
      <c r="E17" s="29">
        <v>1182</v>
      </c>
      <c r="F17" s="29">
        <v>5656</v>
      </c>
      <c r="G17" s="29">
        <v>0</v>
      </c>
    </row>
    <row r="18" spans="2:7" x14ac:dyDescent="0.25">
      <c r="C18" t="s">
        <v>99</v>
      </c>
      <c r="D18" t="s">
        <v>940</v>
      </c>
      <c r="E18" s="29">
        <v>70</v>
      </c>
      <c r="F18" s="29">
        <v>0</v>
      </c>
      <c r="G18" s="29"/>
    </row>
    <row r="19" spans="2:7" x14ac:dyDescent="0.25">
      <c r="D19" t="s">
        <v>941</v>
      </c>
      <c r="E19" s="29">
        <v>147</v>
      </c>
      <c r="F19" s="29">
        <v>0</v>
      </c>
      <c r="G19" s="29"/>
    </row>
    <row r="20" spans="2:7" x14ac:dyDescent="0.25">
      <c r="B20" t="s">
        <v>142</v>
      </c>
      <c r="C20" t="s">
        <v>143</v>
      </c>
      <c r="D20" t="s">
        <v>940</v>
      </c>
      <c r="E20" s="29">
        <v>658</v>
      </c>
      <c r="F20" s="29">
        <v>172000</v>
      </c>
      <c r="G20" s="29">
        <v>0</v>
      </c>
    </row>
    <row r="21" spans="2:7" x14ac:dyDescent="0.25">
      <c r="D21" t="s">
        <v>941</v>
      </c>
      <c r="E21" s="29">
        <v>615</v>
      </c>
      <c r="F21" s="29">
        <v>25158</v>
      </c>
      <c r="G21" s="29"/>
    </row>
    <row r="22" spans="2:7" x14ac:dyDescent="0.25">
      <c r="C22" t="s">
        <v>60</v>
      </c>
      <c r="D22" t="s">
        <v>940</v>
      </c>
      <c r="E22" s="29">
        <v>1676</v>
      </c>
      <c r="F22" s="29">
        <v>27000</v>
      </c>
      <c r="G22" s="29">
        <v>0</v>
      </c>
    </row>
    <row r="23" spans="2:7" x14ac:dyDescent="0.25">
      <c r="D23" t="s">
        <v>941</v>
      </c>
      <c r="E23" s="29">
        <v>781</v>
      </c>
      <c r="F23" s="29"/>
      <c r="G23" s="29"/>
    </row>
    <row r="24" spans="2:7" x14ac:dyDescent="0.25">
      <c r="C24" t="s">
        <v>69</v>
      </c>
      <c r="D24" t="s">
        <v>940</v>
      </c>
      <c r="E24" s="29">
        <v>328</v>
      </c>
      <c r="F24" s="29">
        <v>81000</v>
      </c>
      <c r="G24" s="29"/>
    </row>
    <row r="25" spans="2:7" x14ac:dyDescent="0.25">
      <c r="D25" t="s">
        <v>941</v>
      </c>
      <c r="E25" s="29">
        <v>280</v>
      </c>
      <c r="F25" s="29">
        <v>9800</v>
      </c>
      <c r="G25" s="29"/>
    </row>
    <row r="26" spans="2:7" x14ac:dyDescent="0.25">
      <c r="C26" t="s">
        <v>178</v>
      </c>
      <c r="D26" t="s">
        <v>940</v>
      </c>
      <c r="E26" s="29">
        <v>1475</v>
      </c>
      <c r="F26" s="29">
        <v>16000</v>
      </c>
      <c r="G26" s="29">
        <v>0</v>
      </c>
    </row>
    <row r="27" spans="2:7" x14ac:dyDescent="0.25">
      <c r="D27" t="s">
        <v>941</v>
      </c>
      <c r="E27" s="29">
        <v>290</v>
      </c>
      <c r="F27" s="29">
        <v>216000</v>
      </c>
      <c r="G27" s="29">
        <v>0</v>
      </c>
    </row>
    <row r="28" spans="2:7" x14ac:dyDescent="0.25">
      <c r="B28" t="s">
        <v>191</v>
      </c>
      <c r="C28" t="s">
        <v>63</v>
      </c>
      <c r="D28" t="s">
        <v>940</v>
      </c>
      <c r="E28" s="29">
        <v>119</v>
      </c>
      <c r="F28" s="29">
        <v>0</v>
      </c>
      <c r="G28" s="29">
        <v>150</v>
      </c>
    </row>
    <row r="29" spans="2:7" x14ac:dyDescent="0.25">
      <c r="C29" t="s">
        <v>196</v>
      </c>
      <c r="D29" t="s">
        <v>941</v>
      </c>
      <c r="E29" s="29">
        <v>0</v>
      </c>
      <c r="F29" s="29">
        <v>0</v>
      </c>
      <c r="G29" s="29">
        <v>0</v>
      </c>
    </row>
    <row r="30" spans="2:7" x14ac:dyDescent="0.25">
      <c r="C30" t="s">
        <v>1030</v>
      </c>
      <c r="D30" t="s">
        <v>940</v>
      </c>
      <c r="E30" s="29">
        <v>0</v>
      </c>
      <c r="F30" s="29">
        <v>90000</v>
      </c>
      <c r="G30" s="29"/>
    </row>
    <row r="31" spans="2:7" x14ac:dyDescent="0.25">
      <c r="B31" t="s">
        <v>199</v>
      </c>
      <c r="C31" t="s">
        <v>97</v>
      </c>
      <c r="D31" t="s">
        <v>940</v>
      </c>
      <c r="E31" s="29">
        <v>3024</v>
      </c>
      <c r="F31" s="29">
        <v>2143587</v>
      </c>
      <c r="G31" s="29">
        <v>748</v>
      </c>
    </row>
    <row r="32" spans="2:7" x14ac:dyDescent="0.25">
      <c r="D32" t="s">
        <v>941</v>
      </c>
      <c r="E32" s="29">
        <v>177</v>
      </c>
      <c r="F32" s="29"/>
      <c r="G32" s="29"/>
    </row>
    <row r="33" spans="2:7" x14ac:dyDescent="0.25">
      <c r="B33" t="s">
        <v>291</v>
      </c>
      <c r="C33" t="s">
        <v>66</v>
      </c>
      <c r="D33" t="s">
        <v>940</v>
      </c>
      <c r="E33" s="29">
        <v>1609</v>
      </c>
      <c r="F33" s="29">
        <v>723251</v>
      </c>
      <c r="G33" s="29">
        <v>150</v>
      </c>
    </row>
    <row r="34" spans="2:7" x14ac:dyDescent="0.25">
      <c r="D34" t="s">
        <v>941</v>
      </c>
      <c r="E34" s="29">
        <v>110</v>
      </c>
      <c r="F34" s="29">
        <v>0</v>
      </c>
      <c r="G34" s="29"/>
    </row>
    <row r="35" spans="2:7" x14ac:dyDescent="0.25">
      <c r="C35" t="s">
        <v>310</v>
      </c>
      <c r="D35" t="s">
        <v>940</v>
      </c>
      <c r="E35" s="29">
        <v>2769</v>
      </c>
      <c r="F35" s="29">
        <v>343304</v>
      </c>
      <c r="G35" s="29">
        <v>140</v>
      </c>
    </row>
    <row r="36" spans="2:7" x14ac:dyDescent="0.25">
      <c r="D36" t="s">
        <v>941</v>
      </c>
      <c r="E36" s="29">
        <v>614</v>
      </c>
      <c r="F36" s="29">
        <v>81300</v>
      </c>
      <c r="G36" s="29"/>
    </row>
    <row r="37" spans="2:7" x14ac:dyDescent="0.25">
      <c r="C37" t="s">
        <v>324</v>
      </c>
      <c r="D37" t="s">
        <v>940</v>
      </c>
      <c r="E37" s="29">
        <v>392</v>
      </c>
      <c r="F37" s="29">
        <v>0</v>
      </c>
      <c r="G37" s="29"/>
    </row>
    <row r="38" spans="2:7" x14ac:dyDescent="0.25">
      <c r="C38" t="s">
        <v>694</v>
      </c>
      <c r="D38" t="s">
        <v>941</v>
      </c>
      <c r="E38" s="29">
        <v>300</v>
      </c>
      <c r="F38" s="29">
        <v>0</v>
      </c>
      <c r="G38" s="29"/>
    </row>
    <row r="39" spans="2:7" x14ac:dyDescent="0.25">
      <c r="C39" t="s">
        <v>327</v>
      </c>
      <c r="D39" t="s">
        <v>940</v>
      </c>
      <c r="E39" s="29">
        <v>614</v>
      </c>
      <c r="F39" s="29">
        <v>136694</v>
      </c>
      <c r="G39" s="29">
        <v>125</v>
      </c>
    </row>
    <row r="40" spans="2:7" x14ac:dyDescent="0.25">
      <c r="D40" t="s">
        <v>941</v>
      </c>
      <c r="E40" s="29">
        <v>0</v>
      </c>
      <c r="F40" s="29"/>
      <c r="G40" s="29">
        <v>0</v>
      </c>
    </row>
    <row r="41" spans="2:7" x14ac:dyDescent="0.25">
      <c r="B41" t="s">
        <v>339</v>
      </c>
      <c r="C41" t="s">
        <v>62</v>
      </c>
      <c r="D41" t="s">
        <v>940</v>
      </c>
      <c r="E41" s="29">
        <v>674</v>
      </c>
      <c r="F41" s="29">
        <v>0</v>
      </c>
      <c r="G41" s="29">
        <v>0</v>
      </c>
    </row>
    <row r="42" spans="2:7" x14ac:dyDescent="0.25">
      <c r="C42" t="s">
        <v>852</v>
      </c>
      <c r="D42" t="s">
        <v>941</v>
      </c>
      <c r="E42" s="29">
        <v>0</v>
      </c>
      <c r="F42" s="29">
        <v>0</v>
      </c>
      <c r="G42" s="29"/>
    </row>
    <row r="43" spans="2:7" x14ac:dyDescent="0.25">
      <c r="C43" t="s">
        <v>90</v>
      </c>
      <c r="D43" t="s">
        <v>940</v>
      </c>
      <c r="E43" s="29">
        <v>846</v>
      </c>
      <c r="F43" s="29">
        <v>4000</v>
      </c>
      <c r="G43" s="29">
        <v>136</v>
      </c>
    </row>
    <row r="44" spans="2:7" x14ac:dyDescent="0.25">
      <c r="D44" t="s">
        <v>941</v>
      </c>
      <c r="E44" s="29">
        <v>302</v>
      </c>
      <c r="F44" s="29">
        <v>17143</v>
      </c>
      <c r="G44" s="29">
        <v>128</v>
      </c>
    </row>
    <row r="45" spans="2:7" x14ac:dyDescent="0.25">
      <c r="C45" t="s">
        <v>736</v>
      </c>
      <c r="D45" t="s">
        <v>940</v>
      </c>
      <c r="E45" s="29">
        <v>543</v>
      </c>
      <c r="F45" s="29">
        <v>0</v>
      </c>
      <c r="G45" s="29"/>
    </row>
    <row r="46" spans="2:7" x14ac:dyDescent="0.25">
      <c r="B46" t="s">
        <v>558</v>
      </c>
      <c r="C46" t="s">
        <v>559</v>
      </c>
      <c r="D46" t="s">
        <v>940</v>
      </c>
      <c r="E46" s="29">
        <v>4596</v>
      </c>
      <c r="F46" s="29">
        <v>167271</v>
      </c>
      <c r="G46" s="29">
        <v>0</v>
      </c>
    </row>
    <row r="47" spans="2:7" x14ac:dyDescent="0.25">
      <c r="D47" t="s">
        <v>941</v>
      </c>
      <c r="E47" s="29">
        <v>434</v>
      </c>
      <c r="F47" s="29">
        <v>0</v>
      </c>
      <c r="G47" s="29"/>
    </row>
    <row r="48" spans="2:7" x14ac:dyDescent="0.25">
      <c r="C48" t="s">
        <v>592</v>
      </c>
      <c r="D48" t="s">
        <v>940</v>
      </c>
      <c r="E48" s="29">
        <v>1917</v>
      </c>
      <c r="F48" s="29">
        <v>128000</v>
      </c>
      <c r="G48" s="29">
        <v>0</v>
      </c>
    </row>
    <row r="49" spans="2:7" x14ac:dyDescent="0.25">
      <c r="C49" t="s">
        <v>616</v>
      </c>
      <c r="D49" t="s">
        <v>940</v>
      </c>
      <c r="E49" s="29">
        <v>836</v>
      </c>
      <c r="F49" s="29">
        <v>52200</v>
      </c>
      <c r="G49" s="29">
        <v>0</v>
      </c>
    </row>
    <row r="50" spans="2:7" x14ac:dyDescent="0.25">
      <c r="D50" t="s">
        <v>941</v>
      </c>
      <c r="E50" s="29">
        <v>93</v>
      </c>
      <c r="F50" s="29">
        <v>42520</v>
      </c>
      <c r="G50" s="29">
        <v>88</v>
      </c>
    </row>
    <row r="51" spans="2:7" x14ac:dyDescent="0.25">
      <c r="C51" t="s">
        <v>627</v>
      </c>
      <c r="D51" t="s">
        <v>940</v>
      </c>
      <c r="E51" s="29">
        <v>116</v>
      </c>
      <c r="F51" s="29">
        <v>33500</v>
      </c>
      <c r="G51" s="29">
        <v>0</v>
      </c>
    </row>
    <row r="52" spans="2:7" x14ac:dyDescent="0.25">
      <c r="D52" t="s">
        <v>941</v>
      </c>
      <c r="E52" s="29">
        <v>36</v>
      </c>
      <c r="F52" s="29">
        <v>0</v>
      </c>
      <c r="G52" s="29">
        <v>0</v>
      </c>
    </row>
    <row r="53" spans="2:7" x14ac:dyDescent="0.25">
      <c r="B53" t="s">
        <v>718</v>
      </c>
      <c r="C53" t="s">
        <v>1120</v>
      </c>
      <c r="D53" t="s">
        <v>940</v>
      </c>
      <c r="E53" s="29">
        <v>0</v>
      </c>
      <c r="F53" s="29">
        <v>80000</v>
      </c>
      <c r="G53" s="29"/>
    </row>
    <row r="54" spans="2:7" x14ac:dyDescent="0.25">
      <c r="D54" t="s">
        <v>941</v>
      </c>
      <c r="E54" s="29">
        <v>60</v>
      </c>
      <c r="F54" s="29">
        <v>0</v>
      </c>
      <c r="G54" s="29"/>
    </row>
    <row r="55" spans="2:7" x14ac:dyDescent="0.25">
      <c r="C55" t="s">
        <v>798</v>
      </c>
      <c r="D55" t="s">
        <v>941</v>
      </c>
      <c r="E55" s="29">
        <v>819</v>
      </c>
      <c r="F55" s="29">
        <v>0</v>
      </c>
      <c r="G55" s="29"/>
    </row>
    <row r="56" spans="2:7" x14ac:dyDescent="0.25">
      <c r="C56" t="s">
        <v>87</v>
      </c>
      <c r="D56" t="s">
        <v>940</v>
      </c>
      <c r="E56" s="29">
        <v>150</v>
      </c>
      <c r="F56" s="29">
        <v>31819</v>
      </c>
      <c r="G56" s="29"/>
    </row>
    <row r="57" spans="2:7" x14ac:dyDescent="0.25">
      <c r="D57" t="s">
        <v>941</v>
      </c>
      <c r="E57" s="29">
        <v>0</v>
      </c>
      <c r="F57" s="29">
        <v>0</v>
      </c>
      <c r="G57" s="29"/>
    </row>
    <row r="58" spans="2:7" x14ac:dyDescent="0.25">
      <c r="C58" t="s">
        <v>775</v>
      </c>
      <c r="D58" t="s">
        <v>940</v>
      </c>
      <c r="E58" s="29">
        <v>486</v>
      </c>
      <c r="F58" s="29">
        <v>0</v>
      </c>
      <c r="G58" s="29"/>
    </row>
    <row r="59" spans="2:7" x14ac:dyDescent="0.25">
      <c r="B59" t="s">
        <v>360</v>
      </c>
      <c r="C59" t="s">
        <v>361</v>
      </c>
      <c r="D59" t="s">
        <v>940</v>
      </c>
      <c r="E59" s="29">
        <v>288</v>
      </c>
      <c r="F59" s="29">
        <v>0</v>
      </c>
      <c r="G59" s="29">
        <v>139</v>
      </c>
    </row>
    <row r="60" spans="2:7" x14ac:dyDescent="0.25">
      <c r="D60" t="s">
        <v>941</v>
      </c>
      <c r="E60" s="29">
        <v>745</v>
      </c>
      <c r="F60" s="29"/>
      <c r="G60" s="29"/>
    </row>
    <row r="61" spans="2:7" x14ac:dyDescent="0.25">
      <c r="C61" t="s">
        <v>64</v>
      </c>
      <c r="D61" t="s">
        <v>940</v>
      </c>
      <c r="E61" s="29">
        <v>216</v>
      </c>
      <c r="F61" s="29">
        <v>25000</v>
      </c>
      <c r="G61" s="29">
        <v>0</v>
      </c>
    </row>
    <row r="62" spans="2:7" x14ac:dyDescent="0.25">
      <c r="D62" t="s">
        <v>941</v>
      </c>
      <c r="E62" s="29">
        <v>995</v>
      </c>
      <c r="F62" s="29">
        <v>0</v>
      </c>
      <c r="G62" s="29">
        <v>119</v>
      </c>
    </row>
    <row r="63" spans="2:7" x14ac:dyDescent="0.25">
      <c r="C63" t="s">
        <v>68</v>
      </c>
      <c r="D63" t="s">
        <v>940</v>
      </c>
      <c r="E63" s="29">
        <v>773</v>
      </c>
      <c r="F63" s="29">
        <v>196700</v>
      </c>
      <c r="G63" s="29">
        <v>618</v>
      </c>
    </row>
    <row r="64" spans="2:7" x14ac:dyDescent="0.25">
      <c r="D64" t="s">
        <v>941</v>
      </c>
      <c r="E64" s="29">
        <v>664</v>
      </c>
      <c r="F64" s="29">
        <v>9000</v>
      </c>
      <c r="G64" s="29">
        <v>0</v>
      </c>
    </row>
    <row r="65" spans="2:7" x14ac:dyDescent="0.25">
      <c r="C65" t="s">
        <v>72</v>
      </c>
      <c r="D65" t="s">
        <v>940</v>
      </c>
      <c r="E65" s="29">
        <v>673</v>
      </c>
      <c r="F65" s="29">
        <v>0</v>
      </c>
      <c r="G65" s="29">
        <v>0</v>
      </c>
    </row>
    <row r="66" spans="2:7" x14ac:dyDescent="0.25">
      <c r="C66" t="s">
        <v>77</v>
      </c>
      <c r="D66" t="s">
        <v>940</v>
      </c>
      <c r="E66" s="29">
        <v>1133</v>
      </c>
      <c r="F66" s="29">
        <v>16000</v>
      </c>
      <c r="G66" s="29">
        <v>0</v>
      </c>
    </row>
    <row r="67" spans="2:7" x14ac:dyDescent="0.25">
      <c r="C67" t="s">
        <v>79</v>
      </c>
      <c r="D67" t="s">
        <v>940</v>
      </c>
      <c r="E67" s="29">
        <v>740</v>
      </c>
      <c r="F67" s="29">
        <v>12500</v>
      </c>
      <c r="G67" s="29">
        <v>219</v>
      </c>
    </row>
    <row r="68" spans="2:7" x14ac:dyDescent="0.25">
      <c r="C68" t="s">
        <v>88</v>
      </c>
      <c r="D68" t="s">
        <v>940</v>
      </c>
      <c r="E68" s="29">
        <v>63</v>
      </c>
      <c r="F68" s="29">
        <v>0</v>
      </c>
      <c r="G68" s="29">
        <v>0</v>
      </c>
    </row>
    <row r="69" spans="2:7" x14ac:dyDescent="0.25">
      <c r="D69" t="s">
        <v>941</v>
      </c>
      <c r="E69" s="29">
        <v>255</v>
      </c>
      <c r="F69" s="29"/>
      <c r="G69" s="29"/>
    </row>
    <row r="70" spans="2:7" x14ac:dyDescent="0.25">
      <c r="B70" t="s">
        <v>402</v>
      </c>
      <c r="C70" t="s">
        <v>61</v>
      </c>
      <c r="D70" t="s">
        <v>940</v>
      </c>
      <c r="E70" s="29">
        <v>58</v>
      </c>
      <c r="F70" s="29">
        <v>1438846</v>
      </c>
      <c r="G70" s="29">
        <v>174</v>
      </c>
    </row>
    <row r="71" spans="2:7" x14ac:dyDescent="0.25">
      <c r="D71" t="s">
        <v>941</v>
      </c>
      <c r="E71" s="29">
        <v>0</v>
      </c>
      <c r="F71" s="29">
        <v>325234</v>
      </c>
      <c r="G71" s="29"/>
    </row>
    <row r="72" spans="2:7" x14ac:dyDescent="0.25">
      <c r="C72" t="s">
        <v>65</v>
      </c>
      <c r="D72" t="s">
        <v>940</v>
      </c>
      <c r="E72" s="29">
        <v>2316</v>
      </c>
      <c r="F72" s="29">
        <v>918780</v>
      </c>
      <c r="G72" s="29">
        <v>0</v>
      </c>
    </row>
    <row r="73" spans="2:7" x14ac:dyDescent="0.25">
      <c r="D73" t="s">
        <v>941</v>
      </c>
      <c r="E73" s="29">
        <v>250</v>
      </c>
      <c r="F73" s="29">
        <v>355419</v>
      </c>
      <c r="G73" s="29">
        <v>426</v>
      </c>
    </row>
    <row r="74" spans="2:7" x14ac:dyDescent="0.25">
      <c r="C74" t="s">
        <v>70</v>
      </c>
      <c r="D74" t="s">
        <v>940</v>
      </c>
      <c r="E74" s="29">
        <v>790</v>
      </c>
      <c r="F74" s="29">
        <v>232000</v>
      </c>
      <c r="G74" s="29">
        <v>0</v>
      </c>
    </row>
    <row r="75" spans="2:7" x14ac:dyDescent="0.25">
      <c r="D75" t="s">
        <v>941</v>
      </c>
      <c r="E75" s="29">
        <v>319</v>
      </c>
      <c r="F75" s="29"/>
      <c r="G75" s="29"/>
    </row>
    <row r="76" spans="2:7" x14ac:dyDescent="0.25">
      <c r="C76" t="s">
        <v>71</v>
      </c>
      <c r="D76" t="s">
        <v>940</v>
      </c>
      <c r="E76" s="29">
        <v>265</v>
      </c>
      <c r="F76" s="29">
        <v>1500</v>
      </c>
      <c r="G76" s="29">
        <v>0</v>
      </c>
    </row>
    <row r="77" spans="2:7" x14ac:dyDescent="0.25">
      <c r="C77" t="s">
        <v>73</v>
      </c>
      <c r="D77" t="s">
        <v>940</v>
      </c>
      <c r="E77" s="29">
        <v>1837</v>
      </c>
      <c r="F77" s="29">
        <v>525837</v>
      </c>
      <c r="G77" s="29">
        <v>0</v>
      </c>
    </row>
    <row r="78" spans="2:7" x14ac:dyDescent="0.25">
      <c r="D78" t="s">
        <v>941</v>
      </c>
      <c r="E78" s="29">
        <v>528</v>
      </c>
      <c r="F78" s="29">
        <v>0</v>
      </c>
      <c r="G78" s="29"/>
    </row>
    <row r="79" spans="2:7" x14ac:dyDescent="0.25">
      <c r="C79" t="s">
        <v>83</v>
      </c>
      <c r="D79" t="s">
        <v>940</v>
      </c>
      <c r="E79" s="29">
        <v>1810</v>
      </c>
      <c r="F79" s="29">
        <v>251246</v>
      </c>
      <c r="G79" s="29">
        <v>279</v>
      </c>
    </row>
    <row r="80" spans="2:7" x14ac:dyDescent="0.25">
      <c r="D80" t="s">
        <v>941</v>
      </c>
      <c r="E80" s="29">
        <v>425</v>
      </c>
      <c r="F80" s="29">
        <v>3000</v>
      </c>
      <c r="G80" s="29"/>
    </row>
    <row r="81" spans="2:7" x14ac:dyDescent="0.25">
      <c r="C81" t="s">
        <v>86</v>
      </c>
      <c r="D81" t="s">
        <v>941</v>
      </c>
      <c r="E81" s="29"/>
      <c r="F81" s="29">
        <v>0</v>
      </c>
      <c r="G81" s="29">
        <v>0</v>
      </c>
    </row>
    <row r="82" spans="2:7" x14ac:dyDescent="0.25">
      <c r="C82" t="s">
        <v>494</v>
      </c>
      <c r="D82" t="s">
        <v>940</v>
      </c>
      <c r="E82" s="29">
        <v>134</v>
      </c>
      <c r="F82" s="29">
        <v>3000</v>
      </c>
      <c r="G82" s="29">
        <v>0</v>
      </c>
    </row>
    <row r="83" spans="2:7" x14ac:dyDescent="0.25">
      <c r="C83" t="s">
        <v>91</v>
      </c>
      <c r="D83" t="s">
        <v>940</v>
      </c>
      <c r="E83" s="29">
        <v>544</v>
      </c>
      <c r="F83" s="29">
        <v>168000</v>
      </c>
      <c r="G83" s="29">
        <v>0</v>
      </c>
    </row>
    <row r="84" spans="2:7" x14ac:dyDescent="0.25">
      <c r="C84" t="s">
        <v>93</v>
      </c>
      <c r="D84" t="s">
        <v>940</v>
      </c>
      <c r="E84" s="29">
        <v>67</v>
      </c>
      <c r="F84" s="29">
        <v>0</v>
      </c>
      <c r="G84" s="29"/>
    </row>
    <row r="85" spans="2:7" x14ac:dyDescent="0.25">
      <c r="D85" t="s">
        <v>941</v>
      </c>
      <c r="E85" s="29">
        <v>746</v>
      </c>
      <c r="F85" s="29">
        <v>0</v>
      </c>
      <c r="G85" s="29"/>
    </row>
    <row r="86" spans="2:7" x14ac:dyDescent="0.25">
      <c r="C86" t="s">
        <v>95</v>
      </c>
      <c r="D86" t="s">
        <v>940</v>
      </c>
      <c r="E86" s="29">
        <v>1382</v>
      </c>
      <c r="F86" s="29">
        <v>1248700</v>
      </c>
      <c r="G86" s="29">
        <v>106</v>
      </c>
    </row>
    <row r="87" spans="2:7" x14ac:dyDescent="0.25">
      <c r="C87" t="s">
        <v>96</v>
      </c>
      <c r="D87" t="s">
        <v>940</v>
      </c>
      <c r="E87" s="29">
        <v>291</v>
      </c>
      <c r="F87" s="29">
        <v>16500</v>
      </c>
      <c r="G87" s="29">
        <v>0</v>
      </c>
    </row>
    <row r="88" spans="2:7" x14ac:dyDescent="0.25">
      <c r="C88" t="s">
        <v>98</v>
      </c>
      <c r="D88" t="s">
        <v>940</v>
      </c>
      <c r="E88" s="29">
        <v>60</v>
      </c>
      <c r="F88" s="29">
        <v>0</v>
      </c>
      <c r="G88" s="29">
        <v>0</v>
      </c>
    </row>
    <row r="89" spans="2:7" x14ac:dyDescent="0.25">
      <c r="C89" t="s">
        <v>100</v>
      </c>
      <c r="D89" t="s">
        <v>940</v>
      </c>
      <c r="E89" s="29">
        <v>226</v>
      </c>
      <c r="F89" s="29">
        <v>0</v>
      </c>
      <c r="G89" s="29">
        <v>0</v>
      </c>
    </row>
    <row r="90" spans="2:7" x14ac:dyDescent="0.25">
      <c r="B90" t="s">
        <v>531</v>
      </c>
      <c r="C90" t="s">
        <v>74</v>
      </c>
      <c r="D90" t="s">
        <v>940</v>
      </c>
      <c r="E90" s="29">
        <v>579</v>
      </c>
      <c r="F90" s="29">
        <v>140000</v>
      </c>
      <c r="G90" s="29">
        <v>0</v>
      </c>
    </row>
    <row r="91" spans="2:7" x14ac:dyDescent="0.25">
      <c r="C91" t="s">
        <v>75</v>
      </c>
      <c r="D91" t="s">
        <v>940</v>
      </c>
      <c r="E91" s="29">
        <v>1086</v>
      </c>
      <c r="F91" s="29">
        <v>11000</v>
      </c>
      <c r="G91" s="29">
        <v>0</v>
      </c>
    </row>
    <row r="92" spans="2:7" x14ac:dyDescent="0.25">
      <c r="D92" t="s">
        <v>941</v>
      </c>
      <c r="E92" s="29">
        <v>5</v>
      </c>
      <c r="F92" s="29"/>
      <c r="G92" s="29"/>
    </row>
    <row r="93" spans="2:7" x14ac:dyDescent="0.25">
      <c r="C93" t="s">
        <v>84</v>
      </c>
      <c r="D93" t="s">
        <v>940</v>
      </c>
      <c r="E93" s="29">
        <v>228</v>
      </c>
      <c r="F93" s="29">
        <v>10000</v>
      </c>
      <c r="G93" s="29">
        <v>0</v>
      </c>
    </row>
    <row r="94" spans="2:7" x14ac:dyDescent="0.25">
      <c r="C94" t="s">
        <v>85</v>
      </c>
      <c r="D94" t="s">
        <v>940</v>
      </c>
      <c r="E94" s="29">
        <v>280</v>
      </c>
      <c r="F94" s="29">
        <v>0</v>
      </c>
      <c r="G94" s="29">
        <v>0</v>
      </c>
    </row>
    <row r="95" spans="2:7" x14ac:dyDescent="0.25">
      <c r="C95" t="s">
        <v>555</v>
      </c>
      <c r="D95" t="s">
        <v>940</v>
      </c>
      <c r="E95" s="29">
        <v>238</v>
      </c>
      <c r="F95" s="29">
        <v>0</v>
      </c>
      <c r="G95" s="29">
        <v>0</v>
      </c>
    </row>
    <row r="96" spans="2:7" x14ac:dyDescent="0.25">
      <c r="B96" t="s">
        <v>638</v>
      </c>
      <c r="C96" t="s">
        <v>639</v>
      </c>
      <c r="D96" t="s">
        <v>940</v>
      </c>
      <c r="E96" s="29">
        <v>1019</v>
      </c>
      <c r="F96" s="29">
        <v>200000</v>
      </c>
      <c r="G96" s="29">
        <v>0</v>
      </c>
    </row>
    <row r="97" spans="2:7" x14ac:dyDescent="0.25">
      <c r="D97" t="s">
        <v>941</v>
      </c>
      <c r="E97" s="29">
        <v>1110</v>
      </c>
      <c r="F97" s="29">
        <v>0</v>
      </c>
      <c r="G97" s="29">
        <v>0</v>
      </c>
    </row>
    <row r="98" spans="2:7" x14ac:dyDescent="0.25">
      <c r="C98" t="s">
        <v>76</v>
      </c>
      <c r="D98" t="s">
        <v>940</v>
      </c>
      <c r="E98" s="29">
        <v>343</v>
      </c>
      <c r="F98" s="29">
        <v>0</v>
      </c>
      <c r="G98" s="29">
        <v>128</v>
      </c>
    </row>
    <row r="99" spans="2:7" x14ac:dyDescent="0.25">
      <c r="C99" t="s">
        <v>78</v>
      </c>
      <c r="D99" t="s">
        <v>940</v>
      </c>
      <c r="E99" s="29">
        <v>197</v>
      </c>
      <c r="F99" s="29">
        <v>0</v>
      </c>
      <c r="G99" s="29">
        <v>0</v>
      </c>
    </row>
    <row r="100" spans="2:7" x14ac:dyDescent="0.25">
      <c r="C100" t="s">
        <v>80</v>
      </c>
      <c r="D100" t="s">
        <v>940</v>
      </c>
      <c r="E100" s="29">
        <v>177</v>
      </c>
      <c r="F100" s="29">
        <v>0</v>
      </c>
      <c r="G100" s="29"/>
    </row>
    <row r="101" spans="2:7" x14ac:dyDescent="0.25">
      <c r="C101" t="s">
        <v>81</v>
      </c>
      <c r="D101" t="s">
        <v>940</v>
      </c>
      <c r="E101" s="29">
        <v>239</v>
      </c>
      <c r="F101" s="29">
        <v>6300</v>
      </c>
      <c r="G101" s="29">
        <v>0</v>
      </c>
    </row>
    <row r="102" spans="2:7" x14ac:dyDescent="0.25">
      <c r="C102" t="s">
        <v>663</v>
      </c>
      <c r="D102" t="s">
        <v>940</v>
      </c>
      <c r="E102" s="29">
        <v>95</v>
      </c>
      <c r="F102" s="29">
        <v>0</v>
      </c>
      <c r="G102" s="29">
        <v>0</v>
      </c>
    </row>
    <row r="103" spans="2:7" x14ac:dyDescent="0.25">
      <c r="D103" t="s">
        <v>941</v>
      </c>
      <c r="E103" s="29">
        <v>542</v>
      </c>
      <c r="F103" s="29">
        <v>1500</v>
      </c>
      <c r="G103" s="29"/>
    </row>
    <row r="104" spans="2:7" x14ac:dyDescent="0.25">
      <c r="C104" t="s">
        <v>82</v>
      </c>
      <c r="D104" t="s">
        <v>940</v>
      </c>
      <c r="E104" s="29">
        <v>761</v>
      </c>
      <c r="F104" s="29">
        <v>0</v>
      </c>
      <c r="G104" s="29">
        <v>0</v>
      </c>
    </row>
    <row r="105" spans="2:7" x14ac:dyDescent="0.25">
      <c r="D105" t="s">
        <v>941</v>
      </c>
      <c r="E105" s="29">
        <v>294</v>
      </c>
      <c r="F105" s="29"/>
      <c r="G105" s="29"/>
    </row>
    <row r="106" spans="2:7" x14ac:dyDescent="0.25">
      <c r="C106" t="s">
        <v>89</v>
      </c>
      <c r="D106" t="s">
        <v>940</v>
      </c>
      <c r="E106" s="29">
        <v>845</v>
      </c>
      <c r="F106" s="29">
        <v>0</v>
      </c>
      <c r="G106" s="29">
        <v>0</v>
      </c>
    </row>
    <row r="107" spans="2:7" x14ac:dyDescent="0.25">
      <c r="D107" t="s">
        <v>941</v>
      </c>
      <c r="E107" s="29">
        <v>20</v>
      </c>
      <c r="F107" s="29">
        <v>0</v>
      </c>
      <c r="G107" s="29"/>
    </row>
    <row r="108" spans="2:7" x14ac:dyDescent="0.25">
      <c r="C108" t="s">
        <v>92</v>
      </c>
      <c r="D108" t="s">
        <v>940</v>
      </c>
      <c r="E108" s="29">
        <v>438</v>
      </c>
      <c r="F108" s="29">
        <v>0</v>
      </c>
      <c r="G108" s="29">
        <v>0</v>
      </c>
    </row>
    <row r="109" spans="2:7" x14ac:dyDescent="0.25">
      <c r="D109" t="s">
        <v>941</v>
      </c>
      <c r="E109" s="29">
        <v>104</v>
      </c>
      <c r="F109" s="29"/>
      <c r="G109" s="29"/>
    </row>
    <row r="110" spans="2:7" x14ac:dyDescent="0.25">
      <c r="C110" t="s">
        <v>94</v>
      </c>
      <c r="D110" t="s">
        <v>940</v>
      </c>
      <c r="E110" s="29">
        <v>959</v>
      </c>
      <c r="F110" s="29">
        <v>0</v>
      </c>
      <c r="G110" s="29">
        <v>0</v>
      </c>
    </row>
    <row r="111" spans="2:7" x14ac:dyDescent="0.25">
      <c r="D111" t="s">
        <v>941</v>
      </c>
      <c r="E111" s="29">
        <v>454</v>
      </c>
      <c r="F111" s="29">
        <v>0</v>
      </c>
      <c r="G111" s="29"/>
    </row>
    <row r="112" spans="2:7" x14ac:dyDescent="0.25">
      <c r="B112" t="s">
        <v>939</v>
      </c>
      <c r="E112" s="29">
        <v>67191</v>
      </c>
      <c r="F112" s="29">
        <v>13223132</v>
      </c>
      <c r="G112" s="29">
        <v>4707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04CD-8A4A-4399-85E4-933FE94C702B}">
  <dimension ref="B2:G43"/>
  <sheetViews>
    <sheetView workbookViewId="0">
      <selection activeCell="G34" sqref="G34"/>
    </sheetView>
  </sheetViews>
  <sheetFormatPr defaultRowHeight="15" x14ac:dyDescent="0.25"/>
  <cols>
    <col min="1" max="1" width="4.42578125" customWidth="1"/>
    <col min="2" max="2" width="29.7109375" customWidth="1"/>
    <col min="3" max="3" width="42.5703125" customWidth="1"/>
  </cols>
  <sheetData>
    <row r="2" spans="2:7" ht="15.75" thickBot="1" x14ac:dyDescent="0.3">
      <c r="B2" s="74" t="s">
        <v>101</v>
      </c>
      <c r="C2" s="74" t="s">
        <v>102</v>
      </c>
    </row>
    <row r="3" spans="2:7" x14ac:dyDescent="0.25">
      <c r="B3" t="s">
        <v>12</v>
      </c>
      <c r="C3" t="s">
        <v>12</v>
      </c>
      <c r="G3" t="s">
        <v>103</v>
      </c>
    </row>
    <row r="4" spans="2:7" x14ac:dyDescent="0.25">
      <c r="B4" t="s">
        <v>15</v>
      </c>
      <c r="C4" t="s">
        <v>15</v>
      </c>
    </row>
    <row r="5" spans="2:7" x14ac:dyDescent="0.25">
      <c r="B5" t="s">
        <v>18</v>
      </c>
      <c r="C5" t="s">
        <v>18</v>
      </c>
    </row>
    <row r="6" spans="2:7" x14ac:dyDescent="0.25">
      <c r="C6" t="s">
        <v>20</v>
      </c>
    </row>
    <row r="7" spans="2:7" x14ac:dyDescent="0.25">
      <c r="B7" t="s">
        <v>135</v>
      </c>
      <c r="C7" t="s">
        <v>56</v>
      </c>
    </row>
    <row r="8" spans="2:7" x14ac:dyDescent="0.25">
      <c r="B8" t="s">
        <v>57</v>
      </c>
      <c r="C8" t="s">
        <v>57</v>
      </c>
    </row>
    <row r="9" spans="2:7" x14ac:dyDescent="0.25">
      <c r="B9" t="s">
        <v>136</v>
      </c>
      <c r="C9" t="s">
        <v>58</v>
      </c>
    </row>
    <row r="10" spans="2:7" x14ac:dyDescent="0.25">
      <c r="B10" t="s">
        <v>104</v>
      </c>
      <c r="C10" t="s">
        <v>21</v>
      </c>
    </row>
    <row r="11" spans="2:7" x14ac:dyDescent="0.25">
      <c r="B11" t="s">
        <v>22</v>
      </c>
      <c r="C11" t="s">
        <v>22</v>
      </c>
    </row>
    <row r="12" spans="2:7" x14ac:dyDescent="0.25">
      <c r="B12" t="s">
        <v>23</v>
      </c>
      <c r="C12" t="s">
        <v>23</v>
      </c>
    </row>
    <row r="13" spans="2:7" x14ac:dyDescent="0.25">
      <c r="B13" t="s">
        <v>24</v>
      </c>
      <c r="C13" t="s">
        <v>24</v>
      </c>
    </row>
    <row r="14" spans="2:7" x14ac:dyDescent="0.25">
      <c r="B14" t="s">
        <v>26</v>
      </c>
      <c r="C14" t="s">
        <v>26</v>
      </c>
    </row>
    <row r="15" spans="2:7" x14ac:dyDescent="0.25">
      <c r="B15" t="s">
        <v>108</v>
      </c>
      <c r="C15" t="s">
        <v>27</v>
      </c>
    </row>
    <row r="16" spans="2:7" x14ac:dyDescent="0.25">
      <c r="B16" t="s">
        <v>29</v>
      </c>
      <c r="C16" t="s">
        <v>29</v>
      </c>
    </row>
    <row r="17" spans="2:3" x14ac:dyDescent="0.25">
      <c r="B17" t="s">
        <v>109</v>
      </c>
      <c r="C17" t="s">
        <v>31</v>
      </c>
    </row>
    <row r="18" spans="2:3" x14ac:dyDescent="0.25">
      <c r="B18" t="s">
        <v>111</v>
      </c>
      <c r="C18" t="s">
        <v>112</v>
      </c>
    </row>
    <row r="19" spans="2:3" x14ac:dyDescent="0.25">
      <c r="B19" t="s">
        <v>114</v>
      </c>
      <c r="C19" t="s">
        <v>32</v>
      </c>
    </row>
    <row r="20" spans="2:3" x14ac:dyDescent="0.25">
      <c r="B20" t="s">
        <v>116</v>
      </c>
      <c r="C20" t="s">
        <v>33</v>
      </c>
    </row>
    <row r="21" spans="2:3" x14ac:dyDescent="0.25">
      <c r="B21" t="s">
        <v>117</v>
      </c>
      <c r="C21" t="s">
        <v>112</v>
      </c>
    </row>
    <row r="22" spans="2:3" x14ac:dyDescent="0.25">
      <c r="B22" t="s">
        <v>34</v>
      </c>
      <c r="C22" t="s">
        <v>34</v>
      </c>
    </row>
    <row r="23" spans="2:3" x14ac:dyDescent="0.25">
      <c r="B23" t="s">
        <v>118</v>
      </c>
      <c r="C23" s="73" t="s">
        <v>36</v>
      </c>
    </row>
    <row r="24" spans="2:3" x14ac:dyDescent="0.25">
      <c r="B24" t="s">
        <v>119</v>
      </c>
      <c r="C24" s="73" t="s">
        <v>38</v>
      </c>
    </row>
    <row r="25" spans="2:3" x14ac:dyDescent="0.25">
      <c r="C25" s="73" t="s">
        <v>39</v>
      </c>
    </row>
    <row r="26" spans="2:3" x14ac:dyDescent="0.25">
      <c r="B26" t="s">
        <v>120</v>
      </c>
      <c r="C26" t="s">
        <v>40</v>
      </c>
    </row>
    <row r="27" spans="2:3" x14ac:dyDescent="0.25">
      <c r="B27" t="s">
        <v>121</v>
      </c>
      <c r="C27" t="s">
        <v>41</v>
      </c>
    </row>
    <row r="28" spans="2:3" x14ac:dyDescent="0.25">
      <c r="B28" t="s">
        <v>122</v>
      </c>
      <c r="C28" t="s">
        <v>42</v>
      </c>
    </row>
    <row r="29" spans="2:3" x14ac:dyDescent="0.25">
      <c r="B29" t="s">
        <v>123</v>
      </c>
      <c r="C29" t="s">
        <v>43</v>
      </c>
    </row>
    <row r="30" spans="2:3" x14ac:dyDescent="0.25">
      <c r="B30" t="s">
        <v>124</v>
      </c>
      <c r="C30" t="s">
        <v>44</v>
      </c>
    </row>
    <row r="31" spans="2:3" x14ac:dyDescent="0.25">
      <c r="B31" t="s">
        <v>125</v>
      </c>
      <c r="C31" t="s">
        <v>45</v>
      </c>
    </row>
    <row r="32" spans="2:3" x14ac:dyDescent="0.25">
      <c r="B32" t="s">
        <v>126</v>
      </c>
      <c r="C32" t="s">
        <v>46</v>
      </c>
    </row>
    <row r="33" spans="2:3" x14ac:dyDescent="0.25">
      <c r="C33" t="s">
        <v>1154</v>
      </c>
    </row>
    <row r="34" spans="2:3" x14ac:dyDescent="0.25">
      <c r="B34" t="s">
        <v>127</v>
      </c>
      <c r="C34" t="s">
        <v>47</v>
      </c>
    </row>
    <row r="35" spans="2:3" x14ac:dyDescent="0.25">
      <c r="B35" t="s">
        <v>128</v>
      </c>
      <c r="C35" t="s">
        <v>48</v>
      </c>
    </row>
    <row r="36" spans="2:3" x14ac:dyDescent="0.25">
      <c r="B36" t="s">
        <v>129</v>
      </c>
      <c r="C36" t="s">
        <v>49</v>
      </c>
    </row>
    <row r="37" spans="2:3" x14ac:dyDescent="0.25">
      <c r="B37" t="s">
        <v>50</v>
      </c>
      <c r="C37" t="s">
        <v>50</v>
      </c>
    </row>
    <row r="38" spans="2:3" x14ac:dyDescent="0.25">
      <c r="B38" t="s">
        <v>130</v>
      </c>
      <c r="C38" t="s">
        <v>51</v>
      </c>
    </row>
    <row r="39" spans="2:3" x14ac:dyDescent="0.25">
      <c r="B39" t="s">
        <v>131</v>
      </c>
      <c r="C39" t="s">
        <v>52</v>
      </c>
    </row>
    <row r="40" spans="2:3" x14ac:dyDescent="0.25">
      <c r="B40" t="s">
        <v>132</v>
      </c>
      <c r="C40" t="s">
        <v>53</v>
      </c>
    </row>
    <row r="41" spans="2:3" x14ac:dyDescent="0.25">
      <c r="B41" t="s">
        <v>133</v>
      </c>
      <c r="C41" t="s">
        <v>54</v>
      </c>
    </row>
    <row r="42" spans="2:3" x14ac:dyDescent="0.25">
      <c r="B42" t="s">
        <v>134</v>
      </c>
      <c r="C42" t="s">
        <v>55</v>
      </c>
    </row>
    <row r="43" spans="2:3" x14ac:dyDescent="0.25">
      <c r="C43" t="s">
        <v>138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67033363DAE4BA1DA07C538D428E1" ma:contentTypeVersion="16" ma:contentTypeDescription="Create a new document." ma:contentTypeScope="" ma:versionID="bc8c75c067bb9924e9c0ad4b386b2751">
  <xsd:schema xmlns:xsd="http://www.w3.org/2001/XMLSchema" xmlns:xs="http://www.w3.org/2001/XMLSchema" xmlns:p="http://schemas.microsoft.com/office/2006/metadata/properties" xmlns:ns2="a6059295-8e52-4a1b-8cda-1a1cae12193a" xmlns:ns3="5d9af725-578f-427a-a133-cd173a082325" targetNamespace="http://schemas.microsoft.com/office/2006/metadata/properties" ma:root="true" ma:fieldsID="9b63513c854b82f2251a318185200b59" ns2:_="" ns3:_="">
    <xsd:import namespace="a6059295-8e52-4a1b-8cda-1a1cae12193a"/>
    <xsd:import namespace="5d9af725-578f-427a-a133-cd173a0823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59295-8e52-4a1b-8cda-1a1cae121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f1fc6e-0333-47de-9211-1e950c2fc5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af725-578f-427a-a133-cd173a0823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67fe515-0fac-4839-b389-3fed7f442679}" ma:internalName="TaxCatchAll" ma:showField="CatchAllData" ma:web="5d9af725-578f-427a-a133-cd173a0823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059295-8e52-4a1b-8cda-1a1cae12193a">
      <Terms xmlns="http://schemas.microsoft.com/office/infopath/2007/PartnerControls"/>
    </lcf76f155ced4ddcb4097134ff3c332f>
    <TaxCatchAll xmlns="5d9af725-578f-427a-a133-cd173a082325" xsi:nil="true"/>
  </documentManagement>
</p:properties>
</file>

<file path=customXml/itemProps1.xml><?xml version="1.0" encoding="utf-8"?>
<ds:datastoreItem xmlns:ds="http://schemas.openxmlformats.org/officeDocument/2006/customXml" ds:itemID="{43889E23-920E-47BB-A386-CB9133B4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059295-8e52-4a1b-8cda-1a1cae12193a"/>
    <ds:schemaRef ds:uri="5d9af725-578f-427a-a133-cd173a0823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86D3B8-087B-46CA-B12D-7EF07B5EDA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8D3E28-56AB-4A4F-B150-8ED00980ABD3}">
  <ds:schemaRefs>
    <ds:schemaRef ds:uri="http://purl.org/dc/elements/1.1/"/>
    <ds:schemaRef ds:uri="http://schemas.openxmlformats.org/package/2006/metadata/core-properties"/>
    <ds:schemaRef ds:uri="5d9af725-578f-427a-a133-cd173a082325"/>
    <ds:schemaRef ds:uri="http://www.w3.org/XML/1998/namespace"/>
    <ds:schemaRef ds:uri="http://purl.org/dc/terms/"/>
    <ds:schemaRef ds:uri="a6059295-8e52-4a1b-8cda-1a1cae12193a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Metadata</vt:lpstr>
      <vt:lpstr>Records</vt:lpstr>
      <vt:lpstr>Summary Table Pivot</vt:lpstr>
      <vt:lpstr>Header Crosswalk</vt:lpstr>
      <vt:lpstr>Records!_FilterDatabase</vt:lpstr>
    </vt:vector>
  </TitlesOfParts>
  <Manager/>
  <Company>RTD Denver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Hersey, John</dc:creator>
  <cp:keywords/>
  <dc:description/>
  <cp:lastModifiedBy>Alicia Leitgeb</cp:lastModifiedBy>
  <cp:revision/>
  <dcterms:created xsi:type="dcterms:W3CDTF">2018-08-10T19:06:18Z</dcterms:created>
  <dcterms:modified xsi:type="dcterms:W3CDTF">2025-01-17T16:49:58Z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0x010100C7067033363DAE4BA1DA07C538D428E1</vt:lpwstr>
  </property>
  <property fmtid="{D5CDD505-2E9C-101B-9397-08002B2CF9AE}" pid="3" name="MediaServiceImageTags">
    <vt:lpwstr/>
  </property>
</Properties>
</file>